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Ex4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geangr-my.sharepoint.com/personal/nick_aegean_gr/Documents/Επιφάνεια εργασίας/XrimaII/"/>
    </mc:Choice>
  </mc:AlternateContent>
  <xr:revisionPtr revIDLastSave="1241" documentId="13_ncr:1_{CC9A5906-DD25-4322-B493-C9EF80D63744}" xr6:coauthVersionLast="47" xr6:coauthVersionMax="47" xr10:uidLastSave="{CC2D985B-268D-4A2D-930B-AF28824FB722}"/>
  <bookViews>
    <workbookView xWindow="-93" yWindow="-93" windowWidth="18426" windowHeight="11626" xr2:uid="{00000000-000D-0000-FFFF-FFFF00000000}"/>
  </bookViews>
  <sheets>
    <sheet name="Ελάχιστη Διακύμανση" sheetId="2" r:id="rId1"/>
    <sheet name="Μέγιστη Απόδοση" sheetId="6" r:id="rId2"/>
    <sheet name="Μέγιστη Διαφορά" sheetId="7" r:id="rId3"/>
    <sheet name="Data" sheetId="3" r:id="rId4"/>
  </sheets>
  <definedNames>
    <definedName name="_xlchart.v1.0" hidden="1">'Ελάχιστη Διακύμανση'!$E$2:$E$91</definedName>
    <definedName name="_xlchart.v1.1" hidden="1">'Ελάχιστη Διακύμανση'!$G$3:$G$92</definedName>
    <definedName name="_xlchart.v1.2" hidden="1">'Ελάχιστη Διακύμανση'!$I$2:$I$91</definedName>
    <definedName name="_xlchart.v1.3" hidden="1">'Ελάχιστη Διακύμανση'!$AJ$2:$AJ$91</definedName>
    <definedName name="_xlchart.v1.4" hidden="1">'Ελάχιστη Διακύμανση'!$AJ$2:$AJ$91</definedName>
    <definedName name="_xlchart.v1.5" hidden="1">'Ελάχιστη Διακύμανση'!$AJ$2:$AJ$91</definedName>
    <definedName name="solver_adj" localSheetId="0" hidden="1">'Ελάχιστη Διακύμανση'!$T$2:$T$4</definedName>
    <definedName name="solver_adj" localSheetId="1" hidden="1">'Μέγιστη Απόδοση'!$T$2:$T$3</definedName>
    <definedName name="solver_adj" localSheetId="2" hidden="1">'Μέγιστη Διαφορά'!$T$2:$T$4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2</definedName>
    <definedName name="solver_drv" localSheetId="1" hidden="1">2</definedName>
    <definedName name="solver_drv" localSheetId="2" hidden="1">2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'Ελάχιστη Διακύμανση'!$T$11</definedName>
    <definedName name="solver_lhs1" localSheetId="1" hidden="1">'Μέγιστη Απόδοση'!$T$10</definedName>
    <definedName name="solver_lhs1" localSheetId="2" hidden="1">'Μέγιστη Διαφορά'!$T$9</definedName>
    <definedName name="solver_lhs2" localSheetId="0" hidden="1">'Ελάχιστη Διακύμανση'!$T$9</definedName>
    <definedName name="solver_lhs2" localSheetId="1" hidden="1">'Μέγιστη Απόδοση'!$T$11</definedName>
    <definedName name="solver_lhs2" localSheetId="2" hidden="1">'Μέγιστη Διαφορά'!$T$9</definedName>
    <definedName name="solver_lhs3" localSheetId="0" hidden="1">'Ελάχιστη Διακύμανση'!$T$9</definedName>
    <definedName name="solver_lhs3" localSheetId="1" hidden="1">'Μέγιστη Απόδοση'!$T$9</definedName>
    <definedName name="solver_lhs3" localSheetId="2" hidden="1">'Μέγιστη Διαφορά'!$T$9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2</definedName>
    <definedName name="solver_neg" localSheetId="1" hidden="1">1</definedName>
    <definedName name="solver_neg" localSheetId="2" hidden="1">2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2</definedName>
    <definedName name="solver_num" localSheetId="1" hidden="1">2</definedName>
    <definedName name="solver_num" localSheetId="2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'Ελάχιστη Διακύμανση'!$T$7</definedName>
    <definedName name="solver_opt" localSheetId="1" hidden="1">'Μέγιστη Απόδοση'!$T$7</definedName>
    <definedName name="solver_opt" localSheetId="2" hidden="1">'Μέγιστη Διαφορά'!$T$7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2</definedName>
    <definedName name="solver_rbv" localSheetId="1" hidden="1">2</definedName>
    <definedName name="solver_rbv" localSheetId="2" hidden="1">2</definedName>
    <definedName name="solver_rel1" localSheetId="0" hidden="1">2</definedName>
    <definedName name="solver_rel1" localSheetId="1" hidden="1">2</definedName>
    <definedName name="solver_rel1" localSheetId="2" hidden="1">2</definedName>
    <definedName name="solver_rel2" localSheetId="0" hidden="1">2</definedName>
    <definedName name="solver_rel2" localSheetId="1" hidden="1">2</definedName>
    <definedName name="solver_rel2" localSheetId="2" hidden="1">2</definedName>
    <definedName name="solver_rel3" localSheetId="0" hidden="1">2</definedName>
    <definedName name="solver_rel3" localSheetId="1" hidden="1">2</definedName>
    <definedName name="solver_rel3" localSheetId="2" hidden="1">2</definedName>
    <definedName name="solver_rhs1" localSheetId="0" hidden="1">'Ελάχιστη Διακύμανση'!$V$11</definedName>
    <definedName name="solver_rhs1" localSheetId="1" hidden="1">'Μέγιστη Απόδοση'!$V$10</definedName>
    <definedName name="solver_rhs1" localSheetId="2" hidden="1">'Μέγιστη Διαφορά'!$V$9</definedName>
    <definedName name="solver_rhs2" localSheetId="0" hidden="1">'Ελάχιστη Διακύμανση'!$V$9</definedName>
    <definedName name="solver_rhs2" localSheetId="1" hidden="1">'Μέγιστη Απόδοση'!$V$11</definedName>
    <definedName name="solver_rhs2" localSheetId="2" hidden="1">'Μέγιστη Διαφορά'!$V$9</definedName>
    <definedName name="solver_rhs3" localSheetId="0" hidden="1">'Ελάχιστη Διακύμανση'!$V$9</definedName>
    <definedName name="solver_rhs3" localSheetId="1" hidden="1">'Μέγιστη Απόδοση'!$V$9</definedName>
    <definedName name="solver_rhs3" localSheetId="2" hidden="1">'Μέγιστη Διαφορά'!$V$9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2</definedName>
    <definedName name="solver_scl" localSheetId="1" hidden="1">2</definedName>
    <definedName name="solver_scl" localSheetId="2" hidden="1">2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1</definedName>
    <definedName name="solver_typ" localSheetId="2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" i="2" l="1"/>
  <c r="AG3" i="2" s="1"/>
  <c r="AJ2" i="2"/>
  <c r="Q48" i="2"/>
  <c r="AJ3" i="2" l="1"/>
  <c r="AG4" i="2"/>
  <c r="AG5" i="2" s="1"/>
  <c r="AJ5" i="2" s="1"/>
  <c r="L46" i="2"/>
  <c r="AG6" i="2" l="1"/>
  <c r="AG7" i="2" s="1"/>
  <c r="AJ4" i="2"/>
  <c r="AJ6" i="2"/>
  <c r="Y12" i="2"/>
  <c r="AG8" i="2" l="1"/>
  <c r="AJ7" i="2"/>
  <c r="Z50" i="2"/>
  <c r="Y14" i="2"/>
  <c r="Y16" i="2" s="1"/>
  <c r="Z23" i="2"/>
  <c r="AG9" i="2" l="1"/>
  <c r="AJ8" i="2"/>
  <c r="N37" i="7"/>
  <c r="N36" i="7"/>
  <c r="M37" i="7"/>
  <c r="M36" i="7"/>
  <c r="L37" i="7"/>
  <c r="L36" i="7"/>
  <c r="N2" i="7"/>
  <c r="M2" i="7"/>
  <c r="L2" i="7"/>
  <c r="J2" i="7"/>
  <c r="H2" i="7"/>
  <c r="F2" i="7"/>
  <c r="R2" i="7"/>
  <c r="Q2" i="7"/>
  <c r="P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2" i="7"/>
  <c r="I3" i="6"/>
  <c r="I4" i="6"/>
  <c r="I5" i="6"/>
  <c r="R2" i="6" s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2" i="6"/>
  <c r="N36" i="6" s="1"/>
  <c r="G3" i="6"/>
  <c r="M36" i="6" s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2" i="6"/>
  <c r="M37" i="6" s="1"/>
  <c r="E3" i="6"/>
  <c r="E4" i="6"/>
  <c r="E5" i="6"/>
  <c r="E6" i="6"/>
  <c r="E7" i="6"/>
  <c r="E8" i="6"/>
  <c r="E9" i="6"/>
  <c r="F2" i="6" s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2" i="6"/>
  <c r="M2" i="6" s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2" i="2"/>
  <c r="AJ9" i="2" l="1"/>
  <c r="AG10" i="2"/>
  <c r="H2" i="2"/>
  <c r="M37" i="2"/>
  <c r="N37" i="2"/>
  <c r="F2" i="2"/>
  <c r="Q2" i="2"/>
  <c r="J2" i="2"/>
  <c r="R2" i="2"/>
  <c r="N36" i="2"/>
  <c r="N2" i="2"/>
  <c r="M36" i="2"/>
  <c r="L36" i="2"/>
  <c r="Z51" i="2" s="1"/>
  <c r="Z52" i="2" s="1"/>
  <c r="L37" i="2"/>
  <c r="L2" i="2"/>
  <c r="M2" i="2"/>
  <c r="P2" i="6"/>
  <c r="N37" i="6"/>
  <c r="Q2" i="6"/>
  <c r="H2" i="6"/>
  <c r="L36" i="6"/>
  <c r="J2" i="6"/>
  <c r="L37" i="6"/>
  <c r="L2" i="6"/>
  <c r="N2" i="6"/>
  <c r="AJ10" i="2" l="1"/>
  <c r="AG11" i="2"/>
  <c r="Z53" i="2"/>
  <c r="Z54" i="2" s="1"/>
  <c r="Y15" i="2"/>
  <c r="V11" i="6"/>
  <c r="T10" i="6"/>
  <c r="T9" i="7"/>
  <c r="AJ11" i="2" l="1"/>
  <c r="AG12" i="2"/>
  <c r="L33" i="7"/>
  <c r="L32" i="7"/>
  <c r="Q13" i="7"/>
  <c r="R13" i="7" s="1"/>
  <c r="Q12" i="7"/>
  <c r="Q11" i="7"/>
  <c r="R11" i="7" s="1"/>
  <c r="M25" i="7"/>
  <c r="M26" i="7"/>
  <c r="N26" i="7"/>
  <c r="L33" i="6"/>
  <c r="L32" i="6"/>
  <c r="Q13" i="6"/>
  <c r="Q12" i="6"/>
  <c r="R12" i="6" s="1"/>
  <c r="Q11" i="6"/>
  <c r="R11" i="6" s="1"/>
  <c r="AG13" i="2" l="1"/>
  <c r="AJ12" i="2"/>
  <c r="L38" i="6"/>
  <c r="L30" i="6"/>
  <c r="N26" i="6"/>
  <c r="L29" i="6"/>
  <c r="M25" i="6"/>
  <c r="L26" i="6"/>
  <c r="Q14" i="7"/>
  <c r="Q14" i="6"/>
  <c r="L26" i="7"/>
  <c r="N24" i="7"/>
  <c r="R12" i="7"/>
  <c r="R20" i="7" s="1"/>
  <c r="L29" i="7"/>
  <c r="N25" i="7"/>
  <c r="L30" i="7"/>
  <c r="M38" i="7"/>
  <c r="L38" i="7"/>
  <c r="N38" i="7"/>
  <c r="L28" i="6"/>
  <c r="R13" i="6"/>
  <c r="R20" i="6" s="1"/>
  <c r="L34" i="2"/>
  <c r="L33" i="2"/>
  <c r="L32" i="2"/>
  <c r="AG14" i="2" l="1"/>
  <c r="AJ13" i="2"/>
  <c r="L40" i="7"/>
  <c r="V11" i="7" s="1"/>
  <c r="T7" i="7"/>
  <c r="L41" i="7" s="1"/>
  <c r="M38" i="6"/>
  <c r="T11" i="6"/>
  <c r="T7" i="6"/>
  <c r="N38" i="6"/>
  <c r="N24" i="6"/>
  <c r="L24" i="6"/>
  <c r="L40" i="6"/>
  <c r="O48" i="6" s="1"/>
  <c r="M24" i="7"/>
  <c r="L25" i="7"/>
  <c r="L28" i="7"/>
  <c r="T11" i="7"/>
  <c r="L24" i="7"/>
  <c r="M24" i="6"/>
  <c r="L25" i="6"/>
  <c r="N25" i="6"/>
  <c r="M26" i="6"/>
  <c r="Q12" i="2"/>
  <c r="R12" i="2" s="1"/>
  <c r="AG15" i="2" l="1"/>
  <c r="AJ14" i="2"/>
  <c r="O45" i="6"/>
  <c r="O48" i="7"/>
  <c r="O45" i="7"/>
  <c r="Q13" i="2"/>
  <c r="R13" i="2" s="1"/>
  <c r="Q11" i="2"/>
  <c r="R11" i="2" s="1"/>
  <c r="AJ15" i="2" l="1"/>
  <c r="AG16" i="2"/>
  <c r="R20" i="2"/>
  <c r="Q14" i="2"/>
  <c r="T9" i="2"/>
  <c r="AJ16" i="2" l="1"/>
  <c r="AG17" i="2"/>
  <c r="L24" i="2"/>
  <c r="N26" i="2"/>
  <c r="L30" i="2"/>
  <c r="L29" i="2"/>
  <c r="M25" i="2"/>
  <c r="AJ17" i="2" l="1"/>
  <c r="AG18" i="2"/>
  <c r="M38" i="2"/>
  <c r="N38" i="2"/>
  <c r="L38" i="2"/>
  <c r="L25" i="2"/>
  <c r="M24" i="2"/>
  <c r="M26" i="2"/>
  <c r="N25" i="2"/>
  <c r="N24" i="2"/>
  <c r="L26" i="2"/>
  <c r="T7" i="2"/>
  <c r="L41" i="2" s="1"/>
  <c r="R48" i="2" s="1"/>
  <c r="V11" i="2"/>
  <c r="AG19" i="2" l="1"/>
  <c r="AJ18" i="2"/>
  <c r="O48" i="2"/>
  <c r="O45" i="2"/>
  <c r="P46" i="2" s="1"/>
  <c r="AB20" i="2"/>
  <c r="AB25" i="2"/>
  <c r="AD27" i="2" s="1"/>
  <c r="AG20" i="2" l="1"/>
  <c r="AJ19" i="2"/>
  <c r="AD26" i="2"/>
  <c r="AD28" i="2"/>
  <c r="AD22" i="2"/>
  <c r="AD18" i="2"/>
  <c r="AG21" i="2" l="1"/>
  <c r="AJ20" i="2"/>
  <c r="AD21" i="2"/>
  <c r="AB26" i="2" s="1"/>
  <c r="AB24" i="2" s="1"/>
  <c r="AD23" i="2"/>
  <c r="AB27" i="2" s="1"/>
  <c r="AD17" i="2"/>
  <c r="AD19" i="2"/>
  <c r="AG22" i="2" l="1"/>
  <c r="AJ21" i="2"/>
  <c r="AB21" i="2"/>
  <c r="Y21" i="2" s="1"/>
  <c r="AB19" i="2"/>
  <c r="AG23" i="2" l="1"/>
  <c r="AJ22" i="2"/>
  <c r="AB18" i="2"/>
  <c r="Y20" i="2" s="1"/>
  <c r="Y18" i="2"/>
  <c r="Y19" i="2" s="1"/>
  <c r="AG24" i="2" l="1"/>
  <c r="AJ23" i="2"/>
  <c r="AJ24" i="2" l="1"/>
  <c r="AG25" i="2"/>
  <c r="AJ25" i="2" l="1"/>
  <c r="AG26" i="2"/>
  <c r="AJ26" i="2" l="1"/>
  <c r="AG27" i="2"/>
  <c r="AG28" i="2" l="1"/>
  <c r="AJ27" i="2"/>
  <c r="AG29" i="2" l="1"/>
  <c r="AJ28" i="2"/>
  <c r="AJ29" i="2" l="1"/>
  <c r="AG30" i="2"/>
  <c r="AJ30" i="2" l="1"/>
  <c r="AG31" i="2"/>
  <c r="AG32" i="2" l="1"/>
  <c r="AJ31" i="2"/>
  <c r="AG33" i="2" l="1"/>
  <c r="AJ32" i="2"/>
  <c r="AG34" i="2" l="1"/>
  <c r="AJ33" i="2"/>
  <c r="AJ34" i="2" l="1"/>
  <c r="AG35" i="2"/>
  <c r="AG36" i="2" l="1"/>
  <c r="AJ35" i="2"/>
  <c r="AG37" i="2" l="1"/>
  <c r="AJ36" i="2"/>
  <c r="AG38" i="2" l="1"/>
  <c r="AJ37" i="2"/>
  <c r="AG39" i="2" l="1"/>
  <c r="AJ38" i="2"/>
  <c r="AJ39" i="2" l="1"/>
  <c r="AG40" i="2"/>
  <c r="AJ40" i="2" l="1"/>
  <c r="AG41" i="2"/>
  <c r="AJ41" i="2" l="1"/>
  <c r="AG42" i="2"/>
  <c r="AJ42" i="2" l="1"/>
  <c r="AG43" i="2"/>
  <c r="AG44" i="2" l="1"/>
  <c r="AJ43" i="2"/>
  <c r="AG45" i="2" l="1"/>
  <c r="AJ44" i="2"/>
  <c r="AG46" i="2" l="1"/>
  <c r="AJ45" i="2"/>
  <c r="AG47" i="2" l="1"/>
  <c r="AJ46" i="2"/>
  <c r="AG48" i="2" l="1"/>
  <c r="AJ47" i="2"/>
  <c r="AJ48" i="2" l="1"/>
  <c r="AG49" i="2"/>
  <c r="AJ49" i="2" l="1"/>
  <c r="AG50" i="2"/>
  <c r="AJ50" i="2" l="1"/>
  <c r="AG51" i="2"/>
  <c r="AJ51" i="2" l="1"/>
  <c r="AG52" i="2"/>
  <c r="AG53" i="2" l="1"/>
  <c r="AJ52" i="2"/>
  <c r="AG54" i="2" l="1"/>
  <c r="AJ53" i="2"/>
  <c r="AJ54" i="2" l="1"/>
  <c r="AG55" i="2"/>
  <c r="AG56" i="2" l="1"/>
  <c r="AJ55" i="2"/>
  <c r="AG57" i="2" l="1"/>
  <c r="AJ56" i="2"/>
  <c r="AG58" i="2" l="1"/>
  <c r="AJ57" i="2"/>
  <c r="AG59" i="2" l="1"/>
  <c r="AJ58" i="2"/>
  <c r="AG60" i="2" l="1"/>
  <c r="AJ59" i="2"/>
  <c r="AG61" i="2" l="1"/>
  <c r="AJ60" i="2"/>
  <c r="AG62" i="2" l="1"/>
  <c r="AJ61" i="2"/>
  <c r="AG63" i="2" l="1"/>
  <c r="AJ62" i="2"/>
  <c r="AG64" i="2" l="1"/>
  <c r="AJ63" i="2"/>
  <c r="AJ64" i="2" l="1"/>
  <c r="AG65" i="2"/>
  <c r="AJ65" i="2" l="1"/>
  <c r="AG66" i="2"/>
  <c r="AJ66" i="2" l="1"/>
  <c r="AG67" i="2"/>
  <c r="AG68" i="2" l="1"/>
  <c r="AJ67" i="2"/>
  <c r="AJ68" i="2" l="1"/>
  <c r="AG69" i="2"/>
  <c r="AG70" i="2" l="1"/>
  <c r="AJ69" i="2"/>
  <c r="AJ70" i="2" l="1"/>
  <c r="AG71" i="2"/>
  <c r="AJ71" i="2" l="1"/>
  <c r="AG72" i="2"/>
  <c r="AJ72" i="2" l="1"/>
  <c r="AG73" i="2"/>
  <c r="AJ73" i="2" l="1"/>
  <c r="AG74" i="2"/>
  <c r="AJ74" i="2" l="1"/>
  <c r="AG75" i="2"/>
  <c r="AJ75" i="2" l="1"/>
  <c r="AG76" i="2"/>
  <c r="AG77" i="2" l="1"/>
  <c r="AJ76" i="2"/>
  <c r="AG78" i="2" l="1"/>
  <c r="AJ77" i="2"/>
  <c r="AG79" i="2" l="1"/>
  <c r="AJ78" i="2"/>
  <c r="AG80" i="2" l="1"/>
  <c r="AJ79" i="2"/>
  <c r="AG81" i="2" l="1"/>
  <c r="AJ80" i="2"/>
  <c r="AJ81" i="2" l="1"/>
  <c r="AG82" i="2"/>
  <c r="AJ82" i="2" l="1"/>
  <c r="AG83" i="2"/>
  <c r="AJ83" i="2" l="1"/>
  <c r="AG84" i="2"/>
  <c r="AJ84" i="2" l="1"/>
  <c r="AG85" i="2"/>
  <c r="AG86" i="2" l="1"/>
  <c r="AJ85" i="2"/>
  <c r="AG87" i="2" l="1"/>
  <c r="AJ86" i="2"/>
  <c r="AG88" i="2" l="1"/>
  <c r="AJ87" i="2"/>
  <c r="AG89" i="2" l="1"/>
  <c r="AJ88" i="2"/>
  <c r="AJ89" i="2" l="1"/>
  <c r="AG90" i="2"/>
  <c r="AJ90" i="2" l="1"/>
  <c r="AG91" i="2"/>
  <c r="AJ91" i="2" s="1"/>
  <c r="AH2" i="2" l="1"/>
  <c r="AD71" i="2" s="1"/>
  <c r="P2" i="2"/>
  <c r="AI2" i="2"/>
  <c r="AD72" i="2" s="1"/>
  <c r="L28" i="2" l="1"/>
  <c r="T11" i="2"/>
  <c r="R40" i="2" l="1"/>
  <c r="Q40" i="2"/>
</calcChain>
</file>

<file path=xl/sharedStrings.xml><?xml version="1.0" encoding="utf-8"?>
<sst xmlns="http://schemas.openxmlformats.org/spreadsheetml/2006/main" count="259" uniqueCount="100">
  <si>
    <t>Τιμές Μετοχής Α</t>
  </si>
  <si>
    <t>Τιμές Μετοχής Β</t>
  </si>
  <si>
    <t>Τιμές Μετοχής Γ</t>
  </si>
  <si>
    <t>Απόδοση Μετοχής Α</t>
  </si>
  <si>
    <t>Απόδοση Μετοχής Β</t>
  </si>
  <si>
    <t>Απόδοση Μετοχής Γ</t>
  </si>
  <si>
    <t>COV(Α,Β)</t>
  </si>
  <si>
    <t>COV(Α,Γ)</t>
  </si>
  <si>
    <t>COV(Β,Γ)</t>
  </si>
  <si>
    <t>VAR απόδοσης Μετοχής Α</t>
  </si>
  <si>
    <t>VAR Απόδοσης Μετοχής Γ</t>
  </si>
  <si>
    <t>Μέση Τιμή Απόδοσης Α</t>
  </si>
  <si>
    <t>Μέση Τιμή Απόδοσης Β</t>
  </si>
  <si>
    <t>Μέση Τιμή Απόδοσης Γ</t>
  </si>
  <si>
    <t>VAR Απόδοσης Μετοχής Β</t>
  </si>
  <si>
    <t>η ποσότητα που θέλουμε να ελαχιστοποιήσουμε</t>
  </si>
  <si>
    <t>προϋπόθεση 1</t>
  </si>
  <si>
    <t xml:space="preserve">να είναι ίσο με </t>
  </si>
  <si>
    <t>προϋπόθεση 2</t>
  </si>
  <si>
    <t>Ποσό για Επένδυση</t>
  </si>
  <si>
    <t>Ποσό για μετοχή Α</t>
  </si>
  <si>
    <t>Ποσό για μετοχή Β</t>
  </si>
  <si>
    <t>Ποσό για μετοχή Γ</t>
  </si>
  <si>
    <t>Άθροισμα</t>
  </si>
  <si>
    <t>u*d</t>
  </si>
  <si>
    <t>Πλήθος Μετοχών</t>
  </si>
  <si>
    <t>Σημερινή Αξία Χαρτοφυλακίου</t>
  </si>
  <si>
    <t>Σημερινή Αξία Μετοχής Α</t>
  </si>
  <si>
    <t>Σημερινή Αξία Μετοχής Β</t>
  </si>
  <si>
    <t>Σημερινή Αξία Μετοχής Γ</t>
  </si>
  <si>
    <t>w1=</t>
  </si>
  <si>
    <t>w2=</t>
  </si>
  <si>
    <t>w3=</t>
  </si>
  <si>
    <t>Πίνακας Συνδιακυμάνσεων</t>
  </si>
  <si>
    <t>Α</t>
  </si>
  <si>
    <t>Β</t>
  </si>
  <si>
    <t>Γ</t>
  </si>
  <si>
    <t>m1=</t>
  </si>
  <si>
    <t>m2=</t>
  </si>
  <si>
    <t>m3=</t>
  </si>
  <si>
    <t>Μέσες Τιμές Αποδόσεων Μετοχών</t>
  </si>
  <si>
    <t>Αποτέλεσμα Βελτιστοποίησης</t>
  </si>
  <si>
    <t>Close</t>
  </si>
  <si>
    <t>u</t>
  </si>
  <si>
    <t>d</t>
  </si>
  <si>
    <t>Ρυθμοί ανόδου και καθόδου μετοχών</t>
  </si>
  <si>
    <t>σ=</t>
  </si>
  <si>
    <t>Η ζητούμενη μέση απόδοση m0 του χαρτοφυλακίου και σ η διακύμανσή του</t>
  </si>
  <si>
    <t>m0=</t>
  </si>
  <si>
    <t>Οδηγίες χρήσης του εργαλείου βελτιστοποίησης χαρτοφυλακίου</t>
  </si>
  <si>
    <t xml:space="preserve"> Για να γίνει αυτό θα επιλέξετε Αρχείο -&gt; Επιλογές -&gt; Πρόσθετα και θα προσθέσετε το πρόσθετο επίλυσης.</t>
  </si>
  <si>
    <t xml:space="preserve">2). Στις τρεις πρώτες στήλες, A,B,C θα τοποθετήσετε τις τιμές των μετοχών. </t>
  </si>
  <si>
    <t>Μπορεί να είναι ανά ημέρα, εβδομάδα ή όποια περίοδο σας ενδιαφέρει.</t>
  </si>
  <si>
    <t xml:space="preserve">4) Για να υπολογίσουμε τα w1,w2,w3 τα οποία είναι τα βάρη των μετοχών </t>
  </si>
  <si>
    <t xml:space="preserve">5) Τοποθετώντας το ποσό που μας ενδιαφέρει να επενδύσουμε θα πάρουμε ως αποτέλεσμα το πλήθος των μετοχών που πρέπει να έχει το χαρτοφυλάκιο από κάθε μετοχή. </t>
  </si>
  <si>
    <t>3) Θα δημιουργηθεί αυτόματα ο πίνακας συνδιακυμάνσεων των τριων μετοχών,</t>
  </si>
  <si>
    <r>
      <t xml:space="preserve">1) Θα πρέπει να ενεργοποιηθεί ένα πρόσθετο το οποίο ονομάζεται </t>
    </r>
    <r>
      <rPr>
        <sz val="11"/>
        <color theme="5"/>
        <rFont val="Calibri"/>
        <family val="2"/>
        <charset val="161"/>
        <scheme val="minor"/>
      </rPr>
      <t>πρόσθετο επίλυσης (SOLVER)</t>
    </r>
    <r>
      <rPr>
        <sz val="11"/>
        <color theme="1"/>
        <rFont val="Calibri"/>
        <family val="2"/>
        <charset val="161"/>
        <scheme val="minor"/>
      </rPr>
      <t xml:space="preserve">. </t>
    </r>
  </si>
  <si>
    <t xml:space="preserve">όπως και  οι μέσες τιμές των αποδόσεων των μετοχών καθώς και οι ρυθμοί ανόδου και καθόδου της κάθε μετοχής. </t>
  </si>
  <si>
    <t>από τις οποίες θα αποτελείται το χαρτοφυλάκιο θα πρέπει να πατήσουμε το επίλυση το οποίο βρίσκεται στα Δεδομένα αφού πρώτα επιλέξουμε την ζητούμενη απόδοση m0.</t>
  </si>
  <si>
    <t>To m0 που θα επιλέξετε πρέπει να βρίσκεται στους δυο επόμενους αριθμούς</t>
  </si>
  <si>
    <t xml:space="preserve">Ευρώ είναι </t>
  </si>
  <si>
    <t xml:space="preserve">Με πιθανότητα ίση με </t>
  </si>
  <si>
    <t xml:space="preserve">Κίνδυνος Χρεοκοπίας </t>
  </si>
  <si>
    <t xml:space="preserve">Ευρώ </t>
  </si>
  <si>
    <t xml:space="preserve">θα χάσουμε σε μια περίοδο περισσότερα από </t>
  </si>
  <si>
    <t xml:space="preserve">Η πιθανότητα η ζημιά, ανά περίοδο, να ξεπεράσει το ποσό των </t>
  </si>
  <si>
    <t>η ποσότητα που θέλουμε να μεγιστοποιήσουμε</t>
  </si>
  <si>
    <t xml:space="preserve">Η μέση απόδοση και η διακύμανση της απόδοσης με την μέγιστη διαφορά </t>
  </si>
  <si>
    <t xml:space="preserve">4) Για να υπολογίσουμε τα w1,w2 τα οποία είναι τα βάρη των μετοχών </t>
  </si>
  <si>
    <t>από τις οποίες θα αποτελείται το χαρτοφυλάκιο θα πρέπει να πατήσουμε το επίλυση το οποίο βρίσκεται στα Δεδομένα.</t>
  </si>
  <si>
    <t>από τις οποίες θα αποτελείται το χαρτοφυλάκιο θα πρέπει να πατήσουμε το επίλυση το οποίο βρίσκεται στα Δεδομένα αφού πρώτα επιλέξουμε την ζητούμενη διακύμανση σ.</t>
  </si>
  <si>
    <t xml:space="preserve">Μπορείτε να κατεβάσετε το ανάλογο αρχείο PDF από  </t>
  </si>
  <si>
    <t>εδώ</t>
  </si>
  <si>
    <t>r=</t>
  </si>
  <si>
    <t>K=</t>
  </si>
  <si>
    <t>Call=</t>
  </si>
  <si>
    <t>Put=</t>
  </si>
  <si>
    <t>q=</t>
  </si>
  <si>
    <t>N=0</t>
  </si>
  <si>
    <t>N=1</t>
  </si>
  <si>
    <t>N=2</t>
  </si>
  <si>
    <t>δ=</t>
  </si>
  <si>
    <t>rr=</t>
  </si>
  <si>
    <t>L0(S0)=</t>
  </si>
  <si>
    <t>T=</t>
  </si>
  <si>
    <t>Τ=</t>
  </si>
  <si>
    <t>Amer. Call=</t>
  </si>
  <si>
    <t xml:space="preserve">Amer. Put = </t>
  </si>
  <si>
    <t>Eur. Call=</t>
  </si>
  <si>
    <t>Eur. Put=</t>
  </si>
  <si>
    <t>Ευρώ ανά περίοδο</t>
  </si>
  <si>
    <t xml:space="preserve">βέβαιοι ότι </t>
  </si>
  <si>
    <t>`</t>
  </si>
  <si>
    <t xml:space="preserve">Η μέση τιμή της ζημιάς δεδομένου ότι θα ξεπεράσει το ποσό των </t>
  </si>
  <si>
    <t>Ανάλογα την ερώτηση, τοποθετήστε στα κελιά με μπλε χρώμα παρακάτω τα νούμερα και η απάντηση θα δοθεί στα κελιά με κόκκινο χρώμα</t>
  </si>
  <si>
    <t>3) Θα δημιουργηθεί αυτόματα ο πίνακας συνδιακυμάνσεων των τριών μετοχών,</t>
  </si>
  <si>
    <t xml:space="preserve">Υπολογίζουμε την απολαβή ενός multi-asset option με τρεις υποκείμενες μετοχές. Ο τύπος της απολαβής είναι </t>
  </si>
  <si>
    <t xml:space="preserve">Παρακάτω είναι το γράφημα των απολαβών για τις τελευταίες 90 ημέρες. </t>
  </si>
  <si>
    <t xml:space="preserve">Η μέση τιμή των απολαβών είναι </t>
  </si>
  <si>
    <t xml:space="preserve">Η διακύμανση των απολαβών είναι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</si>
</sst>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11"/>
      <color theme="9" tint="-0.499984740745262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11"/>
      <color theme="3"/>
      <name val="Calibri"/>
      <family val="2"/>
      <charset val="161"/>
      <scheme val="minor"/>
    </font>
    <font>
      <b/>
      <sz val="11"/>
      <color theme="4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4"/>
      <color rgb="FF002060"/>
      <name val="Bookman Old Style"/>
      <family val="1"/>
      <charset val="161"/>
    </font>
    <font>
      <sz val="14"/>
      <color theme="1"/>
      <name val="Calibri"/>
      <family val="2"/>
      <charset val="161"/>
      <scheme val="minor"/>
    </font>
    <font>
      <b/>
      <sz val="11"/>
      <color theme="4" tint="0.39997558519241921"/>
      <name val="Calibri"/>
      <family val="2"/>
      <charset val="161"/>
      <scheme val="minor"/>
    </font>
    <font>
      <sz val="11"/>
      <color theme="5"/>
      <name val="Calibri"/>
      <family val="2"/>
      <charset val="161"/>
      <scheme val="minor"/>
    </font>
    <font>
      <b/>
      <sz val="14"/>
      <color theme="4" tint="-0.249977111117893"/>
      <name val="Calibri"/>
      <family val="2"/>
      <charset val="161"/>
      <scheme val="minor"/>
    </font>
    <font>
      <sz val="11"/>
      <color rgb="FF00206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6"/>
      <color theme="0"/>
      <name val="Calibri"/>
      <family val="2"/>
      <charset val="161"/>
      <scheme val="minor"/>
    </font>
    <font>
      <b/>
      <sz val="14"/>
      <color rgb="FF00B05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u/>
      <sz val="11"/>
      <color theme="2" tint="-0.749992370372631"/>
      <name val="Calibri"/>
      <family val="2"/>
      <charset val="161"/>
      <scheme val="minor"/>
    </font>
    <font>
      <u/>
      <sz val="11"/>
      <color theme="3" tint="-0.499984740745262"/>
      <name val="Calibri"/>
      <family val="2"/>
      <charset val="161"/>
      <scheme val="minor"/>
    </font>
    <font>
      <sz val="11"/>
      <color theme="4" tint="-0.249977111117893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color theme="4"/>
      <name val="Calibri"/>
      <family val="2"/>
      <charset val="161"/>
      <scheme val="minor"/>
    </font>
    <font>
      <sz val="11"/>
      <color theme="8" tint="-0.249977111117893"/>
      <name val="Calibri"/>
      <family val="2"/>
      <charset val="161"/>
      <scheme val="minor"/>
    </font>
    <font>
      <sz val="11"/>
      <color rgb="FFC0000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7" fillId="0" borderId="0" applyNumberFormat="0" applyFill="0" applyBorder="0" applyAlignment="0" applyProtection="0"/>
  </cellStyleXfs>
  <cellXfs count="75">
    <xf numFmtId="0" fontId="0" fillId="0" borderId="0" xfId="0"/>
    <xf numFmtId="0" fontId="19" fillId="0" borderId="0" xfId="0" applyFont="1"/>
    <xf numFmtId="0" fontId="20" fillId="33" borderId="0" xfId="0" applyFont="1" applyFill="1"/>
    <xf numFmtId="0" fontId="0" fillId="33" borderId="0" xfId="0" applyFill="1"/>
    <xf numFmtId="0" fontId="21" fillId="33" borderId="0" xfId="0" applyFont="1" applyFill="1"/>
    <xf numFmtId="0" fontId="22" fillId="33" borderId="0" xfId="0" applyFont="1" applyFill="1"/>
    <xf numFmtId="0" fontId="19" fillId="34" borderId="0" xfId="0" applyFont="1" applyFill="1"/>
    <xf numFmtId="0" fontId="0" fillId="34" borderId="0" xfId="0" applyFill="1"/>
    <xf numFmtId="0" fontId="24" fillId="33" borderId="11" xfId="0" applyFont="1" applyFill="1" applyBorder="1" applyAlignment="1">
      <alignment horizontal="left" vertical="top" indent="1"/>
    </xf>
    <xf numFmtId="0" fontId="14" fillId="33" borderId="12" xfId="0" applyFont="1" applyFill="1" applyBorder="1" applyAlignment="1">
      <alignment horizontal="left" vertical="top" indent="1"/>
    </xf>
    <xf numFmtId="0" fontId="23" fillId="33" borderId="13" xfId="0" applyFont="1" applyFill="1" applyBorder="1"/>
    <xf numFmtId="0" fontId="0" fillId="33" borderId="13" xfId="0" applyFill="1" applyBorder="1"/>
    <xf numFmtId="0" fontId="0" fillId="33" borderId="14" xfId="0" applyFill="1" applyBorder="1"/>
    <xf numFmtId="0" fontId="0" fillId="35" borderId="0" xfId="0" applyFill="1"/>
    <xf numFmtId="0" fontId="0" fillId="36" borderId="0" xfId="0" applyFill="1"/>
    <xf numFmtId="0" fontId="25" fillId="36" borderId="0" xfId="0" applyFont="1" applyFill="1"/>
    <xf numFmtId="0" fontId="0" fillId="37" borderId="0" xfId="0" applyFill="1"/>
    <xf numFmtId="0" fontId="0" fillId="37" borderId="16" xfId="0" applyFill="1" applyBorder="1"/>
    <xf numFmtId="0" fontId="0" fillId="38" borderId="0" xfId="0" applyFill="1"/>
    <xf numFmtId="0" fontId="0" fillId="38" borderId="17" xfId="0" applyFill="1" applyBorder="1"/>
    <xf numFmtId="0" fontId="19" fillId="38" borderId="0" xfId="0" applyFont="1" applyFill="1"/>
    <xf numFmtId="0" fontId="19" fillId="39" borderId="0" xfId="0" applyFont="1" applyFill="1" applyBorder="1"/>
    <xf numFmtId="0" fontId="0" fillId="39" borderId="0" xfId="0" applyFill="1"/>
    <xf numFmtId="0" fontId="0" fillId="39" borderId="0" xfId="0" applyFill="1" applyBorder="1"/>
    <xf numFmtId="0" fontId="19" fillId="40" borderId="0" xfId="0" applyFont="1" applyFill="1"/>
    <xf numFmtId="0" fontId="0" fillId="40" borderId="0" xfId="0" applyFill="1"/>
    <xf numFmtId="0" fontId="0" fillId="40" borderId="0" xfId="0" applyFill="1" applyBorder="1"/>
    <xf numFmtId="0" fontId="26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0" fillId="41" borderId="0" xfId="0" applyFill="1"/>
    <xf numFmtId="0" fontId="0" fillId="41" borderId="0" xfId="0" applyFill="1" applyBorder="1"/>
    <xf numFmtId="0" fontId="0" fillId="38" borderId="12" xfId="0" applyFill="1" applyBorder="1"/>
    <xf numFmtId="0" fontId="0" fillId="38" borderId="18" xfId="0" applyFill="1" applyBorder="1"/>
    <xf numFmtId="0" fontId="0" fillId="38" borderId="19" xfId="0" applyFill="1" applyBorder="1"/>
    <xf numFmtId="0" fontId="27" fillId="42" borderId="0" xfId="0" applyFont="1" applyFill="1"/>
    <xf numFmtId="0" fontId="0" fillId="42" borderId="0" xfId="0" applyFill="1"/>
    <xf numFmtId="0" fontId="28" fillId="42" borderId="0" xfId="0" applyFont="1" applyFill="1" applyBorder="1"/>
    <xf numFmtId="0" fontId="18" fillId="35" borderId="15" xfId="0" applyFont="1" applyFill="1" applyBorder="1" applyAlignment="1">
      <alignment vertical="center" wrapText="1"/>
    </xf>
    <xf numFmtId="0" fontId="29" fillId="41" borderId="0" xfId="0" applyFont="1" applyFill="1"/>
    <xf numFmtId="0" fontId="19" fillId="43" borderId="0" xfId="0" applyFont="1" applyFill="1"/>
    <xf numFmtId="0" fontId="0" fillId="43" borderId="0" xfId="0" applyFill="1"/>
    <xf numFmtId="0" fontId="19" fillId="44" borderId="0" xfId="0" applyFont="1" applyFill="1"/>
    <xf numFmtId="0" fontId="0" fillId="44" borderId="0" xfId="0" applyFill="1"/>
    <xf numFmtId="0" fontId="31" fillId="0" borderId="0" xfId="0" applyFont="1"/>
    <xf numFmtId="0" fontId="19" fillId="45" borderId="0" xfId="0" applyFont="1" applyFill="1"/>
    <xf numFmtId="0" fontId="0" fillId="45" borderId="0" xfId="0" applyFill="1"/>
    <xf numFmtId="0" fontId="16" fillId="0" borderId="0" xfId="0" applyFont="1"/>
    <xf numFmtId="0" fontId="32" fillId="34" borderId="0" xfId="0" applyFont="1" applyFill="1"/>
    <xf numFmtId="0" fontId="33" fillId="34" borderId="0" xfId="0" applyFont="1" applyFill="1"/>
    <xf numFmtId="0" fontId="34" fillId="47" borderId="0" xfId="0" applyFont="1" applyFill="1"/>
    <xf numFmtId="0" fontId="28" fillId="46" borderId="0" xfId="0" applyFont="1" applyFill="1"/>
    <xf numFmtId="0" fontId="35" fillId="0" borderId="0" xfId="0" applyFont="1"/>
    <xf numFmtId="2" fontId="0" fillId="0" borderId="0" xfId="0" applyNumberFormat="1"/>
    <xf numFmtId="0" fontId="36" fillId="43" borderId="0" xfId="0" applyFont="1" applyFill="1"/>
    <xf numFmtId="0" fontId="39" fillId="43" borderId="0" xfId="42" applyFont="1" applyFill="1"/>
    <xf numFmtId="0" fontId="38" fillId="43" borderId="0" xfId="42" applyFont="1" applyFill="1"/>
    <xf numFmtId="0" fontId="0" fillId="48" borderId="0" xfId="0" applyFill="1"/>
    <xf numFmtId="0" fontId="0" fillId="46" borderId="0" xfId="0" applyFill="1"/>
    <xf numFmtId="0" fontId="0" fillId="35" borderId="0" xfId="0" applyFont="1" applyFill="1"/>
    <xf numFmtId="0" fontId="18" fillId="0" borderId="15" xfId="0" applyFont="1" applyFill="1" applyBorder="1" applyAlignment="1">
      <alignment vertical="center" wrapText="1"/>
    </xf>
    <xf numFmtId="0" fontId="40" fillId="48" borderId="0" xfId="0" applyFont="1" applyFill="1"/>
    <xf numFmtId="0" fontId="0" fillId="48" borderId="0" xfId="0" applyFont="1" applyFill="1"/>
    <xf numFmtId="0" fontId="0" fillId="49" borderId="0" xfId="0" applyFill="1"/>
    <xf numFmtId="2" fontId="0" fillId="49" borderId="0" xfId="0" applyNumberFormat="1" applyFill="1"/>
    <xf numFmtId="0" fontId="0" fillId="50" borderId="0" xfId="0" applyFill="1"/>
    <xf numFmtId="0" fontId="36" fillId="50" borderId="0" xfId="0" applyFont="1" applyFill="1"/>
    <xf numFmtId="0" fontId="41" fillId="0" borderId="0" xfId="0" applyFont="1"/>
    <xf numFmtId="0" fontId="42" fillId="0" borderId="0" xfId="0" applyFont="1"/>
    <xf numFmtId="0" fontId="43" fillId="0" borderId="0" xfId="0" applyFont="1" applyAlignment="1">
      <alignment wrapText="1"/>
    </xf>
    <xf numFmtId="0" fontId="0" fillId="45" borderId="0" xfId="0" applyFill="1" applyAlignment="1">
      <alignment wrapText="1"/>
    </xf>
    <xf numFmtId="0" fontId="41" fillId="45" borderId="0" xfId="0" applyFont="1" applyFill="1" applyAlignment="1">
      <alignment wrapText="1"/>
    </xf>
    <xf numFmtId="0" fontId="14" fillId="0" borderId="0" xfId="0" applyFont="1"/>
    <xf numFmtId="0" fontId="0" fillId="0" borderId="0" xfId="0" applyFont="1"/>
    <xf numFmtId="0" fontId="44" fillId="0" borderId="0" xfId="0" applyFont="1"/>
    <xf numFmtId="0" fontId="45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'Ελάχιστη Διακύμανση'!$AJ$2:$AJ$91</c:f>
              <c:numCache>
                <c:formatCode>General</c:formatCode>
                <c:ptCount val="90"/>
                <c:pt idx="0">
                  <c:v>0.46799999999999997</c:v>
                </c:pt>
                <c:pt idx="1">
                  <c:v>0.51333333333333364</c:v>
                </c:pt>
                <c:pt idx="2">
                  <c:v>0.46700000000000053</c:v>
                </c:pt>
                <c:pt idx="3">
                  <c:v>0.4740000000000002</c:v>
                </c:pt>
                <c:pt idx="4">
                  <c:v>0.48600000000000065</c:v>
                </c:pt>
                <c:pt idx="5">
                  <c:v>0.39466666666666672</c:v>
                </c:pt>
                <c:pt idx="6">
                  <c:v>0.42733333333333334</c:v>
                </c:pt>
                <c:pt idx="7">
                  <c:v>0.39566666666666706</c:v>
                </c:pt>
                <c:pt idx="8">
                  <c:v>0.33866666666666667</c:v>
                </c:pt>
                <c:pt idx="9">
                  <c:v>0.23600000000000065</c:v>
                </c:pt>
                <c:pt idx="10">
                  <c:v>0.27433333333333287</c:v>
                </c:pt>
                <c:pt idx="11">
                  <c:v>0.26800000000000068</c:v>
                </c:pt>
                <c:pt idx="12">
                  <c:v>0.25133333333333319</c:v>
                </c:pt>
                <c:pt idx="13">
                  <c:v>0.26033333333333353</c:v>
                </c:pt>
                <c:pt idx="14">
                  <c:v>0.24733333333333363</c:v>
                </c:pt>
                <c:pt idx="15">
                  <c:v>0.27400000000000091</c:v>
                </c:pt>
                <c:pt idx="16">
                  <c:v>0.17466666666666697</c:v>
                </c:pt>
                <c:pt idx="17">
                  <c:v>5.9333333333333016E-2</c:v>
                </c:pt>
                <c:pt idx="18">
                  <c:v>6.1666666666666536E-2</c:v>
                </c:pt>
                <c:pt idx="19">
                  <c:v>9.7666666666666124E-2</c:v>
                </c:pt>
                <c:pt idx="20">
                  <c:v>0.13499999999999979</c:v>
                </c:pt>
                <c:pt idx="21">
                  <c:v>0.16666666666666696</c:v>
                </c:pt>
                <c:pt idx="22">
                  <c:v>0.23166666666666647</c:v>
                </c:pt>
                <c:pt idx="23">
                  <c:v>0.30166666666666675</c:v>
                </c:pt>
                <c:pt idx="24">
                  <c:v>0.20333333333333314</c:v>
                </c:pt>
                <c:pt idx="25">
                  <c:v>8.0333333333333812E-2</c:v>
                </c:pt>
                <c:pt idx="26">
                  <c:v>0.10166666666666746</c:v>
                </c:pt>
                <c:pt idx="27">
                  <c:v>6.3333333333333464E-2</c:v>
                </c:pt>
                <c:pt idx="28">
                  <c:v>6.5000000000000391E-2</c:v>
                </c:pt>
                <c:pt idx="29">
                  <c:v>0.1850000000000005</c:v>
                </c:pt>
                <c:pt idx="30">
                  <c:v>0.14100000000000001</c:v>
                </c:pt>
                <c:pt idx="31">
                  <c:v>0.16333333333333311</c:v>
                </c:pt>
                <c:pt idx="32">
                  <c:v>0.17166666666666686</c:v>
                </c:pt>
                <c:pt idx="33">
                  <c:v>0.15700000000000003</c:v>
                </c:pt>
                <c:pt idx="34">
                  <c:v>0</c:v>
                </c:pt>
                <c:pt idx="35">
                  <c:v>6.3333333333339681E-3</c:v>
                </c:pt>
                <c:pt idx="36">
                  <c:v>5.400000000000027E-2</c:v>
                </c:pt>
                <c:pt idx="37">
                  <c:v>3.5000000000000142E-2</c:v>
                </c:pt>
                <c:pt idx="38">
                  <c:v>0.12966666666666704</c:v>
                </c:pt>
                <c:pt idx="39">
                  <c:v>0.10466666666666669</c:v>
                </c:pt>
                <c:pt idx="40">
                  <c:v>0.23899999999999988</c:v>
                </c:pt>
                <c:pt idx="41">
                  <c:v>0.33666666666666778</c:v>
                </c:pt>
                <c:pt idx="42">
                  <c:v>0.37666666666666693</c:v>
                </c:pt>
                <c:pt idx="43">
                  <c:v>0.3960000000000008</c:v>
                </c:pt>
                <c:pt idx="44">
                  <c:v>0.38433333333333319</c:v>
                </c:pt>
                <c:pt idx="45">
                  <c:v>0.38300000000000001</c:v>
                </c:pt>
                <c:pt idx="46">
                  <c:v>0.41999999999999993</c:v>
                </c:pt>
                <c:pt idx="47">
                  <c:v>0.40266666666666673</c:v>
                </c:pt>
                <c:pt idx="48">
                  <c:v>0.34166666666666679</c:v>
                </c:pt>
                <c:pt idx="49">
                  <c:v>0.33333333333333304</c:v>
                </c:pt>
                <c:pt idx="50">
                  <c:v>0.45500000000000007</c:v>
                </c:pt>
                <c:pt idx="51">
                  <c:v>0.4696666666666669</c:v>
                </c:pt>
                <c:pt idx="52">
                  <c:v>0.53200000000000003</c:v>
                </c:pt>
                <c:pt idx="53">
                  <c:v>0.49333333333333407</c:v>
                </c:pt>
                <c:pt idx="54">
                  <c:v>0.44033333333333324</c:v>
                </c:pt>
                <c:pt idx="55">
                  <c:v>0.48600000000000065</c:v>
                </c:pt>
                <c:pt idx="56">
                  <c:v>0.4913333333333334</c:v>
                </c:pt>
                <c:pt idx="57">
                  <c:v>0.4913333333333334</c:v>
                </c:pt>
                <c:pt idx="58">
                  <c:v>0.29133333333333411</c:v>
                </c:pt>
                <c:pt idx="59">
                  <c:v>0.14499999999999957</c:v>
                </c:pt>
                <c:pt idx="60">
                  <c:v>0.13233333333333341</c:v>
                </c:pt>
                <c:pt idx="61">
                  <c:v>0.23399999999999999</c:v>
                </c:pt>
                <c:pt idx="62">
                  <c:v>0.19633333333333347</c:v>
                </c:pt>
                <c:pt idx="63">
                  <c:v>0.13933333333333309</c:v>
                </c:pt>
                <c:pt idx="64">
                  <c:v>0.22000000000000064</c:v>
                </c:pt>
                <c:pt idx="65">
                  <c:v>0.26733333333333409</c:v>
                </c:pt>
                <c:pt idx="66">
                  <c:v>0.29400000000000048</c:v>
                </c:pt>
                <c:pt idx="67">
                  <c:v>0.44233333333333391</c:v>
                </c:pt>
                <c:pt idx="68">
                  <c:v>0.56700000000000017</c:v>
                </c:pt>
                <c:pt idx="69">
                  <c:v>0.68333333333333357</c:v>
                </c:pt>
                <c:pt idx="70">
                  <c:v>0.65666666666666629</c:v>
                </c:pt>
                <c:pt idx="71">
                  <c:v>0.6936666666666671</c:v>
                </c:pt>
                <c:pt idx="72">
                  <c:v>0.68666666666666742</c:v>
                </c:pt>
                <c:pt idx="73">
                  <c:v>0.62400000000000055</c:v>
                </c:pt>
                <c:pt idx="74">
                  <c:v>0.60633333333333361</c:v>
                </c:pt>
                <c:pt idx="75">
                  <c:v>0.5903333333333336</c:v>
                </c:pt>
                <c:pt idx="76">
                  <c:v>0.49500000000000011</c:v>
                </c:pt>
                <c:pt idx="77">
                  <c:v>0.4826666666666668</c:v>
                </c:pt>
                <c:pt idx="78">
                  <c:v>0.37966666666666704</c:v>
                </c:pt>
                <c:pt idx="79">
                  <c:v>0.35833333333333428</c:v>
                </c:pt>
                <c:pt idx="80">
                  <c:v>0.31533333333333324</c:v>
                </c:pt>
                <c:pt idx="81">
                  <c:v>0.27833333333333332</c:v>
                </c:pt>
                <c:pt idx="82">
                  <c:v>0.22700000000000031</c:v>
                </c:pt>
                <c:pt idx="83">
                  <c:v>0.25633333333333397</c:v>
                </c:pt>
                <c:pt idx="84">
                  <c:v>0.16000000000000014</c:v>
                </c:pt>
                <c:pt idx="85">
                  <c:v>9.5000000000000639E-2</c:v>
                </c:pt>
                <c:pt idx="86">
                  <c:v>0</c:v>
                </c:pt>
                <c:pt idx="87">
                  <c:v>0</c:v>
                </c:pt>
                <c:pt idx="88">
                  <c:v>4.966666666666697E-2</c:v>
                </c:pt>
                <c:pt idx="89">
                  <c:v>0.22633333333333372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1-4079-8E9A-5FB53B20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579487"/>
        <c:axId val="1262576575"/>
      </c:lineChart>
      <c:catAx>
        <c:axId val="126257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576575"/>
        <c:crosses val="autoZero"/>
        <c:auto val="1"/>
        <c:lblAlgn val="ctr"/>
        <c:lblOffset val="100"/>
        <c:noMultiLvlLbl val="0"/>
      </c:catAx>
      <c:valAx>
        <c:axId val="1262576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57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Ιστόγραμμα Απόδοσης Μετοχής Α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l-GR" sz="1200" b="0" i="0" u="none" strike="noStrike" baseline="0">
              <a:solidFill>
                <a:schemeClr val="bg1"/>
              </a:solidFill>
              <a:latin typeface="Calibri" panose="020F0502020204030204"/>
            </a:rPr>
            <a:t>Ιστόγραμμα Απόδοσης Μετοχής Α</a:t>
          </a:r>
        </a:p>
      </cx:txPr>
    </cx:title>
    <cx:plotArea>
      <cx:plotAreaRegion>
        <cx:plotSurface>
          <cx:spPr>
            <a:solidFill>
              <a:schemeClr val="tx1"/>
            </a:solidFill>
          </cx:spPr>
        </cx:plotSurface>
        <cx:series layoutId="clusteredColumn" uniqueId="{BA12F1D8-AA99-4105-A41C-D859DE3D618D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Ιστόγραμμα Απόδοσης Μετοχής  Β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l-GR" sz="1200" b="0" i="0" u="none" strike="noStrike" baseline="0">
              <a:solidFill>
                <a:schemeClr val="bg1"/>
              </a:solidFill>
              <a:latin typeface="Calibri" panose="020F0502020204030204"/>
            </a:rPr>
            <a:t>Ιστόγραμμα Απόδοσης Μετοχής  Β</a:t>
          </a:r>
        </a:p>
      </cx:txPr>
    </cx:title>
    <cx:plotArea>
      <cx:plotAreaRegion>
        <cx:plotSurface>
          <cx:spPr>
            <a:solidFill>
              <a:schemeClr val="tx1"/>
            </a:solidFill>
          </cx:spPr>
        </cx:plotSurface>
        <cx:series layoutId="clusteredColumn" uniqueId="{FE71F1CA-F716-415D-A4B8-14CF4EEDB2F3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txData>
          <cx:v>Ιστόγραμμα Απόδοσης Μετοχής Γ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l-GR" sz="1400" b="0" i="0" u="none" strike="noStrike" cap="none" spc="20" baseline="0">
              <a:solidFill>
                <a:schemeClr val="bg1"/>
              </a:solidFill>
              <a:latin typeface="Calibri" panose="020F0502020204030204"/>
            </a:rPr>
            <a:t>Ιστόγραμμα Απόδοσης Μετοχής Γ</a:t>
          </a:r>
        </a:p>
      </cx:txPr>
    </cx:title>
    <cx:plotArea>
      <cx:plotAreaRegion>
        <cx:plotSurface>
          <cx:spPr>
            <a:solidFill>
              <a:schemeClr val="tx1"/>
            </a:solidFill>
          </cx:spPr>
        </cx:plotSurface>
        <cx:series layoutId="clusteredColumn" uniqueId="{01897C4B-816D-4229-B346-B86A24F124FE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/>
    <cx:plotArea>
      <cx:plotAreaRegion>
        <cx:series layoutId="clusteredColumn" uniqueId="{BB2969E1-CCE9-4BCC-9A95-25C0EE0E85C9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0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70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70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5" Type="http://schemas.microsoft.com/office/2014/relationships/chartEx" Target="../charts/chartEx4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mos.aegean.gr/actuar/nick/VeltistopoiisiXartofilakiou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1135380</xdr:colOff>
      <xdr:row>2</xdr:row>
      <xdr:rowOff>129540</xdr:rowOff>
    </xdr:from>
    <xdr:ext cx="4450080" cy="14630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92DD66-4E13-4635-A19C-B1EF491C795A}"/>
            </a:ext>
          </a:extLst>
        </xdr:cNvPr>
        <xdr:cNvSpPr txBox="1"/>
      </xdr:nvSpPr>
      <xdr:spPr>
        <a:xfrm>
          <a:off x="31485840" y="495300"/>
          <a:ext cx="4450080" cy="1463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l-GR" sz="1400">
              <a:solidFill>
                <a:schemeClr val="tx1"/>
              </a:solidFill>
            </a:rPr>
            <a:t>Υπολογισμός</a:t>
          </a:r>
          <a:r>
            <a:rPr lang="el-GR" sz="1400" baseline="0">
              <a:solidFill>
                <a:schemeClr val="tx1"/>
              </a:solidFill>
            </a:rPr>
            <a:t> των </a:t>
          </a:r>
          <a:r>
            <a:rPr lang="en-US" sz="1400" baseline="0">
              <a:solidFill>
                <a:schemeClr val="tx1"/>
              </a:solidFill>
            </a:rPr>
            <a:t>Call </a:t>
          </a:r>
          <a:r>
            <a:rPr lang="el-GR" sz="1400" baseline="0">
              <a:solidFill>
                <a:schemeClr val="tx1"/>
              </a:solidFill>
            </a:rPr>
            <a:t>και </a:t>
          </a:r>
          <a:r>
            <a:rPr lang="en-US" sz="1400" baseline="0">
              <a:solidFill>
                <a:schemeClr val="tx1"/>
              </a:solidFill>
            </a:rPr>
            <a:t>Put </a:t>
          </a:r>
          <a:r>
            <a:rPr lang="el-GR" sz="1400" baseline="0">
              <a:solidFill>
                <a:schemeClr val="tx1"/>
              </a:solidFill>
            </a:rPr>
            <a:t>(τόσο Ευρωπαϊκών όσο και Αμερικανικών)</a:t>
          </a:r>
          <a:r>
            <a:rPr lang="en-US" sz="1400" baseline="0">
              <a:solidFill>
                <a:schemeClr val="tx1"/>
              </a:solidFill>
            </a:rPr>
            <a:t> </a:t>
          </a:r>
          <a:r>
            <a:rPr lang="el-GR" sz="1400" baseline="0">
              <a:solidFill>
                <a:schemeClr val="tx1"/>
              </a:solidFill>
            </a:rPr>
            <a:t>με το Διωνυμικό Μοντέλο δυο περιόδων</a:t>
          </a:r>
          <a:r>
            <a:rPr lang="en-US" sz="1400" baseline="0">
              <a:solidFill>
                <a:schemeClr val="tx1"/>
              </a:solidFill>
            </a:rPr>
            <a:t> </a:t>
          </a:r>
          <a:r>
            <a:rPr lang="el-GR" sz="1400" baseline="0">
              <a:solidFill>
                <a:schemeClr val="tx1"/>
              </a:solidFill>
            </a:rPr>
            <a:t>για την Μετοχή Α</a:t>
          </a:r>
          <a:r>
            <a:rPr lang="en-US" sz="1400" baseline="0">
              <a:solidFill>
                <a:schemeClr val="tx1"/>
              </a:solidFill>
            </a:rPr>
            <a:t>.</a:t>
          </a:r>
          <a:r>
            <a:rPr lang="el-GR" sz="1400" baseline="0">
              <a:solidFill>
                <a:schemeClr val="tx1"/>
              </a:solidFill>
            </a:rPr>
            <a:t> Μπορεί να αποδειχθεί ότι οι τιμές των </a:t>
          </a:r>
          <a:r>
            <a:rPr lang="en-US" sz="1400" baseline="0">
              <a:solidFill>
                <a:schemeClr val="tx1"/>
              </a:solidFill>
            </a:rPr>
            <a:t>Call, </a:t>
          </a:r>
          <a:r>
            <a:rPr lang="el-GR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όταν υπολογίζονται από το διωνυμικό μοντέλο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l-GR" sz="1400" baseline="0">
              <a:solidFill>
                <a:schemeClr val="tx1"/>
              </a:solidFill>
            </a:rPr>
            <a:t>συμπίπτουν πάντα ενώ των </a:t>
          </a:r>
          <a:r>
            <a:rPr lang="en-US" sz="1400" baseline="0">
              <a:solidFill>
                <a:schemeClr val="tx1"/>
              </a:solidFill>
            </a:rPr>
            <a:t>Put </a:t>
          </a:r>
          <a:r>
            <a:rPr lang="el-GR" sz="1400" baseline="0">
              <a:solidFill>
                <a:schemeClr val="tx1"/>
              </a:solidFill>
            </a:rPr>
            <a:t>μόνο όταν </a:t>
          </a:r>
          <a:r>
            <a:rPr lang="en-US" sz="1400" baseline="0">
              <a:solidFill>
                <a:schemeClr val="tx1"/>
              </a:solidFill>
            </a:rPr>
            <a:t>rr=0 </a:t>
          </a:r>
          <a:r>
            <a:rPr lang="el-GR" sz="1400" baseline="0">
              <a:solidFill>
                <a:schemeClr val="tx1"/>
              </a:solidFill>
            </a:rPr>
            <a:t> (μελετήστε την απόδειξη στο βιβλίο).</a:t>
          </a:r>
        </a:p>
        <a:p>
          <a:endParaRPr lang="el-GR" sz="14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190500</xdr:colOff>
      <xdr:row>42</xdr:row>
      <xdr:rowOff>76200</xdr:rowOff>
    </xdr:from>
    <xdr:ext cx="3055620" cy="94488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B57B78F-BF6A-4541-814F-EA802628AE68}"/>
            </a:ext>
          </a:extLst>
        </xdr:cNvPr>
        <xdr:cNvSpPr txBox="1"/>
      </xdr:nvSpPr>
      <xdr:spPr>
        <a:xfrm>
          <a:off x="31874460" y="7970520"/>
          <a:ext cx="3055620" cy="944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l-GR" sz="1100">
              <a:solidFill>
                <a:srgbClr val="FF0000"/>
              </a:solidFill>
            </a:rPr>
            <a:t>Υπολογισμός των </a:t>
          </a:r>
          <a:r>
            <a:rPr lang="en-US" sz="1100">
              <a:solidFill>
                <a:srgbClr val="FF0000"/>
              </a:solidFill>
            </a:rPr>
            <a:t>Call </a:t>
          </a:r>
          <a:r>
            <a:rPr lang="el-GR" sz="1100">
              <a:solidFill>
                <a:srgbClr val="FF0000"/>
              </a:solidFill>
            </a:rPr>
            <a:t> και </a:t>
          </a:r>
          <a:r>
            <a:rPr lang="en-US" sz="1100">
              <a:solidFill>
                <a:srgbClr val="FF0000"/>
              </a:solidFill>
            </a:rPr>
            <a:t>Put </a:t>
          </a:r>
          <a:r>
            <a:rPr lang="el-GR" sz="1100">
              <a:solidFill>
                <a:srgbClr val="FF0000"/>
              </a:solidFill>
            </a:rPr>
            <a:t>με το μοντέλο </a:t>
          </a:r>
          <a:r>
            <a:rPr lang="en-US" sz="1100">
              <a:solidFill>
                <a:srgbClr val="FF0000"/>
              </a:solidFill>
            </a:rPr>
            <a:t>Black-Scholes. </a:t>
          </a:r>
          <a:r>
            <a:rPr lang="el-GR" sz="1100">
              <a:solidFill>
                <a:srgbClr val="FF0000"/>
              </a:solidFill>
            </a:rPr>
            <a:t>Όλες οι τιμές που χρειάζονται λαμβάνονται από</a:t>
          </a:r>
          <a:r>
            <a:rPr lang="el-GR" sz="1100" baseline="0">
              <a:solidFill>
                <a:srgbClr val="FF0000"/>
              </a:solidFill>
            </a:rPr>
            <a:t> τα δεδομένα του διωνυμικού μοντέλου.</a:t>
          </a:r>
          <a:endParaRPr lang="el-GR" sz="1100">
            <a:solidFill>
              <a:srgbClr val="FF0000"/>
            </a:solidFill>
          </a:endParaRPr>
        </a:p>
      </xdr:txBody>
    </xdr:sp>
    <xdr:clientData/>
  </xdr:oneCellAnchor>
  <xdr:oneCellAnchor>
    <xdr:from>
      <xdr:col>20</xdr:col>
      <xdr:colOff>312420</xdr:colOff>
      <xdr:row>12</xdr:row>
      <xdr:rowOff>45720</xdr:rowOff>
    </xdr:from>
    <xdr:ext cx="208026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AE2CCD-BBBD-4A47-AECE-674EE4217ED6}"/>
            </a:ext>
          </a:extLst>
        </xdr:cNvPr>
        <xdr:cNvSpPr txBox="1"/>
      </xdr:nvSpPr>
      <xdr:spPr>
        <a:xfrm>
          <a:off x="29131260" y="2255520"/>
          <a:ext cx="2080260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l-GR" sz="1100"/>
        </a:p>
      </xdr:txBody>
    </xdr:sp>
    <xdr:clientData/>
  </xdr:oneCellAnchor>
  <xdr:oneCellAnchor>
    <xdr:from>
      <xdr:col>9</xdr:col>
      <xdr:colOff>586740</xdr:colOff>
      <xdr:row>44</xdr:row>
      <xdr:rowOff>251460</xdr:rowOff>
    </xdr:from>
    <xdr:ext cx="1958340" cy="30480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904559B-4927-4F13-B4CF-C6F177CA2197}"/>
            </a:ext>
          </a:extLst>
        </xdr:cNvPr>
        <xdr:cNvSpPr txBox="1"/>
      </xdr:nvSpPr>
      <xdr:spPr>
        <a:xfrm>
          <a:off x="12161520" y="8602980"/>
          <a:ext cx="195834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l-GR" sz="1200"/>
            <a:t>Δηλαδή είμαστε κατά </a:t>
          </a:r>
        </a:p>
      </xdr:txBody>
    </xdr:sp>
    <xdr:clientData/>
  </xdr:oneCellAnchor>
  <xdr:oneCellAnchor>
    <xdr:from>
      <xdr:col>13</xdr:col>
      <xdr:colOff>205740</xdr:colOff>
      <xdr:row>45</xdr:row>
      <xdr:rowOff>22860</xdr:rowOff>
    </xdr:from>
    <xdr:ext cx="2217420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C88AFA7-B3EF-41C9-B60A-DCEC3B1C6A0B}"/>
            </a:ext>
          </a:extLst>
        </xdr:cNvPr>
        <xdr:cNvSpPr txBox="1"/>
      </xdr:nvSpPr>
      <xdr:spPr>
        <a:xfrm>
          <a:off x="16222980" y="8641080"/>
          <a:ext cx="22174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100"/>
            <a:t>δεν θα</a:t>
          </a:r>
          <a:r>
            <a:rPr lang="el-GR" sz="1100" baseline="0"/>
            <a:t> </a:t>
          </a:r>
          <a:r>
            <a:rPr lang="el-GR" sz="1100"/>
            <a:t>χάσουμε περισσότερα από </a:t>
          </a:r>
        </a:p>
      </xdr:txBody>
    </xdr:sp>
    <xdr:clientData/>
  </xdr:oneCellAnchor>
  <xdr:twoCellAnchor>
    <xdr:from>
      <xdr:col>11</xdr:col>
      <xdr:colOff>0</xdr:colOff>
      <xdr:row>51</xdr:row>
      <xdr:rowOff>0</xdr:rowOff>
    </xdr:from>
    <xdr:to>
      <xdr:col>13</xdr:col>
      <xdr:colOff>792480</xdr:colOff>
      <xdr:row>64</xdr:row>
      <xdr:rowOff>175260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Γράφημα 10">
              <a:extLst>
                <a:ext uri="{FF2B5EF4-FFF2-40B4-BE49-F238E27FC236}">
                  <a16:creationId xmlns:a16="http://schemas.microsoft.com/office/drawing/2014/main" id="{B8D45203-2DF6-49CB-8C79-21359E76F88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833600" y="10164233"/>
              <a:ext cx="2998047" cy="25416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14</xdr:col>
      <xdr:colOff>0</xdr:colOff>
      <xdr:row>51</xdr:row>
      <xdr:rowOff>0</xdr:rowOff>
    </xdr:from>
    <xdr:to>
      <xdr:col>15</xdr:col>
      <xdr:colOff>1729740</xdr:colOff>
      <xdr:row>64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Γράφημα 12">
              <a:extLst>
                <a:ext uri="{FF2B5EF4-FFF2-40B4-BE49-F238E27FC236}">
                  <a16:creationId xmlns:a16="http://schemas.microsoft.com/office/drawing/2014/main" id="{6486194D-A2AF-4CF0-A1C2-AC0CC9A92F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622433" y="10164233"/>
              <a:ext cx="3177540" cy="25188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16</xdr:col>
      <xdr:colOff>0</xdr:colOff>
      <xdr:row>51</xdr:row>
      <xdr:rowOff>0</xdr:rowOff>
    </xdr:from>
    <xdr:to>
      <xdr:col>17</xdr:col>
      <xdr:colOff>1394460</xdr:colOff>
      <xdr:row>64</xdr:row>
      <xdr:rowOff>137160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5" name="Γράφημα 14">
              <a:extLst>
                <a:ext uri="{FF2B5EF4-FFF2-40B4-BE49-F238E27FC236}">
                  <a16:creationId xmlns:a16="http://schemas.microsoft.com/office/drawing/2014/main" id="{233F452D-BA60-4019-B79B-E55BEED8343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906567" y="10164233"/>
              <a:ext cx="3231726" cy="25035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10</xdr:col>
      <xdr:colOff>434340</xdr:colOff>
      <xdr:row>48</xdr:row>
      <xdr:rowOff>160021</xdr:rowOff>
    </xdr:from>
    <xdr:ext cx="9799320" cy="43678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A68FF8A-6426-4DDD-8B36-E1C03238A963}"/>
            </a:ext>
          </a:extLst>
        </xdr:cNvPr>
        <xdr:cNvSpPr txBox="1"/>
      </xdr:nvSpPr>
      <xdr:spPr>
        <a:xfrm>
          <a:off x="13738860" y="9425941"/>
          <a:ext cx="9799320" cy="436786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l-GR" sz="1100"/>
            <a:t>Τα</a:t>
          </a:r>
          <a:r>
            <a:rPr lang="el-GR" sz="1100" baseline="0"/>
            <a:t> αποτελέσματα που αφορούν τον κίνδυνο χρεοκοπίας στηρίζονται στην υπόθεση ότι η απόδοση της κάθε μετοχής ακολουθεί την κανονική κατανομή με μέση τιμή </a:t>
          </a:r>
          <a:r>
            <a:rPr lang="en-US" sz="1100" baseline="0"/>
            <a:t>mi </a:t>
          </a:r>
          <a:r>
            <a:rPr lang="el-GR" sz="1100" baseline="0"/>
            <a:t>και διακύμανση </a:t>
          </a:r>
          <a:r>
            <a:rPr lang="en-US" sz="1100" baseline="0"/>
            <a:t>si^2. </a:t>
          </a:r>
          <a:r>
            <a:rPr lang="el-GR" sz="1100" baseline="0"/>
            <a:t>Στα παρακάτω ιστογράμματα μπορούμε να δούμε κατά πόσο αυτό αληθεύει.</a:t>
          </a:r>
          <a:endParaRPr lang="el-GR" sz="1100"/>
        </a:p>
      </xdr:txBody>
    </xdr:sp>
    <xdr:clientData/>
  </xdr:oneCellAnchor>
  <xdr:oneCellAnchor>
    <xdr:from>
      <xdr:col>23</xdr:col>
      <xdr:colOff>45720</xdr:colOff>
      <xdr:row>21</xdr:row>
      <xdr:rowOff>45720</xdr:rowOff>
    </xdr:from>
    <xdr:ext cx="1463040" cy="1645919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FD2E8EA-21A9-4A87-8B9D-A73273256B85}"/>
            </a:ext>
          </a:extLst>
        </xdr:cNvPr>
        <xdr:cNvSpPr txBox="1"/>
      </xdr:nvSpPr>
      <xdr:spPr>
        <a:xfrm>
          <a:off x="31546800" y="3931920"/>
          <a:ext cx="1463040" cy="1645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Όπου</a:t>
          </a:r>
          <a:r>
            <a:rPr lang="el-GR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rr </a:t>
          </a:r>
          <a:r>
            <a:rPr lang="el-GR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είναι το ετήσιο επιτόκιο</a:t>
          </a:r>
          <a:r>
            <a:rPr lang="en-US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,</a:t>
          </a:r>
          <a:endParaRPr lang="el-GR" sz="1100" baseline="0">
            <a:solidFill>
              <a:schemeClr val="accent4">
                <a:lumMod val="60000"/>
                <a:lumOff val="4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T </a:t>
          </a:r>
          <a:r>
            <a:rPr lang="el-GR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είναι η διάρκεια του συμβολαίου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σε χρόνια  και Κ η τιμή εξάσκησης.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Οι τιμές αυτές πρέπει να δοθούν από τον χρήστη</a:t>
          </a:r>
          <a:r>
            <a:rPr lang="el-G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l-GR">
            <a:effectLst/>
          </a:endParaRPr>
        </a:p>
      </xdr:txBody>
    </xdr:sp>
    <xdr:clientData/>
  </xdr:oneCellAnchor>
  <xdr:oneCellAnchor>
    <xdr:from>
      <xdr:col>32</xdr:col>
      <xdr:colOff>110066</xdr:colOff>
      <xdr:row>0</xdr:row>
      <xdr:rowOff>1507067</xdr:rowOff>
    </xdr:from>
    <xdr:ext cx="2709334" cy="4826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4A4158E-25CA-478B-AD1F-388E10F536E7}"/>
                </a:ext>
              </a:extLst>
            </xdr:cNvPr>
            <xdr:cNvSpPr txBox="1"/>
          </xdr:nvSpPr>
          <xdr:spPr>
            <a:xfrm>
              <a:off x="39679033" y="1507067"/>
              <a:ext cx="2709334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𝐾</m:t>
                    </m:r>
                  </m:oMath>
                </m:oMathPara>
              </a14:m>
              <a:endParaRPr lang="en-US" sz="1100" b="0"/>
            </a:p>
            <a:p>
              <a:endParaRPr lang="en-US" sz="1100"/>
            </a:p>
          </xdr:txBody>
        </xdr:sp>
      </mc:Choice>
      <mc:Fallback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4A4158E-25CA-478B-AD1F-388E10F536E7}"/>
                </a:ext>
              </a:extLst>
            </xdr:cNvPr>
            <xdr:cNvSpPr txBox="1"/>
          </xdr:nvSpPr>
          <xdr:spPr>
            <a:xfrm>
              <a:off x="39679033" y="1507067"/>
              <a:ext cx="2709334" cy="482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𝑋_𝑛=(𝑆1+𝑆2+𝑆3)/3−𝐾</a:t>
              </a:r>
              <a:endParaRPr lang="en-US" sz="1100" b="0"/>
            </a:p>
            <a:p>
              <a:endParaRPr lang="en-US" sz="1100"/>
            </a:p>
          </xdr:txBody>
        </xdr:sp>
      </mc:Fallback>
    </mc:AlternateContent>
    <xdr:clientData/>
  </xdr:oneCellAnchor>
  <xdr:twoCellAnchor>
    <xdr:from>
      <xdr:col>24</xdr:col>
      <xdr:colOff>696383</xdr:colOff>
      <xdr:row>72</xdr:row>
      <xdr:rowOff>35982</xdr:rowOff>
    </xdr:from>
    <xdr:to>
      <xdr:col>31</xdr:col>
      <xdr:colOff>366183</xdr:colOff>
      <xdr:row>87</xdr:row>
      <xdr:rowOff>48682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0DA3534-ACDA-4BFE-8C82-EBE8FAD23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624416</xdr:colOff>
      <xdr:row>89</xdr:row>
      <xdr:rowOff>91017</xdr:rowOff>
    </xdr:from>
    <xdr:to>
      <xdr:col>31</xdr:col>
      <xdr:colOff>294216</xdr:colOff>
      <xdr:row>104</xdr:row>
      <xdr:rowOff>103717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ACD5D33E-0376-4E69-A5A1-E28537AB1A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647716" y="195389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91441</xdr:colOff>
      <xdr:row>36</xdr:row>
      <xdr:rowOff>152400</xdr:rowOff>
    </xdr:from>
    <xdr:ext cx="556260" cy="320040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2F7AF-1F08-413B-BA97-796C227B971D}"/>
            </a:ext>
          </a:extLst>
        </xdr:cNvPr>
        <xdr:cNvSpPr txBox="1"/>
      </xdr:nvSpPr>
      <xdr:spPr>
        <a:xfrm>
          <a:off x="24864061" y="6812280"/>
          <a:ext cx="556260" cy="320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l-GR" sz="1100" b="1"/>
            <a:t>εδώ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amos.aegean.gr/actuar/nick/VeltistopoiisiXartofilakiou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mos.aegean.gr/actuar/nick/VeltistopoiisiXartofilakiou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2"/>
  <sheetViews>
    <sheetView tabSelected="1" topLeftCell="X70" workbookViewId="0">
      <selection activeCell="AJ2" sqref="AJ2"/>
    </sheetView>
  </sheetViews>
  <sheetFormatPr defaultRowHeight="14.35" x14ac:dyDescent="0.5"/>
  <cols>
    <col min="1" max="1" width="16" customWidth="1"/>
    <col min="2" max="2" width="15.41015625" customWidth="1"/>
    <col min="3" max="3" width="19.1171875" customWidth="1"/>
    <col min="5" max="5" width="18.234375" customWidth="1"/>
    <col min="6" max="6" width="24.41015625" customWidth="1"/>
    <col min="7" max="7" width="18.64453125" customWidth="1"/>
    <col min="8" max="8" width="27.52734375" customWidth="1"/>
    <col min="9" max="9" width="20.41015625" customWidth="1"/>
    <col min="10" max="10" width="25.234375" customWidth="1"/>
    <col min="11" max="11" width="12.17578125" bestFit="1" customWidth="1"/>
    <col min="12" max="12" width="18.64453125" customWidth="1"/>
    <col min="13" max="13" width="12" bestFit="1" customWidth="1"/>
    <col min="14" max="14" width="22" customWidth="1"/>
    <col min="15" max="15" width="20.1171875" customWidth="1"/>
    <col min="16" max="16" width="39.41015625" customWidth="1"/>
    <col min="17" max="17" width="25.52734375" customWidth="1"/>
    <col min="18" max="18" width="21" customWidth="1"/>
    <col min="19" max="19" width="49.64453125" customWidth="1"/>
    <col min="21" max="21" width="13.41015625" customWidth="1"/>
    <col min="23" max="23" width="16.76171875" customWidth="1"/>
    <col min="24" max="24" width="10.234375" customWidth="1"/>
    <col min="25" max="25" width="12" bestFit="1" customWidth="1"/>
    <col min="26" max="26" width="11.41015625" bestFit="1" customWidth="1"/>
  </cols>
  <sheetData>
    <row r="1" spans="1:36" ht="200.7" x14ac:dyDescent="0.5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9</v>
      </c>
      <c r="G1" s="1" t="s">
        <v>4</v>
      </c>
      <c r="H1" s="1" t="s">
        <v>14</v>
      </c>
      <c r="I1" s="1" t="s">
        <v>5</v>
      </c>
      <c r="J1" s="1" t="s">
        <v>10</v>
      </c>
      <c r="L1" s="1" t="s">
        <v>6</v>
      </c>
      <c r="M1" s="1" t="s">
        <v>7</v>
      </c>
      <c r="N1" s="1" t="s">
        <v>8</v>
      </c>
      <c r="O1" s="1"/>
      <c r="P1" s="1" t="s">
        <v>11</v>
      </c>
      <c r="Q1" s="1" t="s">
        <v>12</v>
      </c>
      <c r="R1" s="1" t="s">
        <v>13</v>
      </c>
      <c r="S1" s="6"/>
      <c r="T1" s="7"/>
      <c r="U1" s="7"/>
      <c r="V1" s="7"/>
      <c r="W1" s="13"/>
      <c r="AF1" s="74" t="s">
        <v>96</v>
      </c>
    </row>
    <row r="2" spans="1:36" x14ac:dyDescent="0.5">
      <c r="A2" s="28">
        <v>13.32</v>
      </c>
      <c r="B2" s="28">
        <v>0.74</v>
      </c>
      <c r="C2" s="28">
        <v>0.24399999999999999</v>
      </c>
      <c r="D2" s="37"/>
      <c r="E2">
        <f>(A2/A3)-1</f>
        <v>-1.2601927353595221E-2</v>
      </c>
      <c r="F2" s="13">
        <f>_xlfn.COVARIANCE.P(E2:E90,E2:E90)</f>
        <v>2.4897793523163134E-4</v>
      </c>
      <c r="G2">
        <f>(B2/B3)-1</f>
        <v>4.9645390070921946E-2</v>
      </c>
      <c r="H2" s="13">
        <f>_xlfn.COVARIANCE.P(G2:G90,G2:G90)</f>
        <v>1.4423340116799933E-3</v>
      </c>
      <c r="I2">
        <f>(C2/C3)-1</f>
        <v>-4.0816326530612734E-3</v>
      </c>
      <c r="J2" s="13">
        <f>_xlfn.COVARIANCE.P(I2:I90,I2:I90)</f>
        <v>1.6725360241227223E-3</v>
      </c>
      <c r="L2" s="13">
        <f>_xlfn.COVARIANCE.P(E2:E90,G2:G90)</f>
        <v>1.4734125200145586E-4</v>
      </c>
      <c r="M2" s="13">
        <f>_xlfn.COVARIANCE.P(E2:E90,I2:I90)</f>
        <v>1.7149203920380798E-4</v>
      </c>
      <c r="N2" s="13">
        <f>_xlfn.COVARIANCE.P(G2:G90,I2:I90)</f>
        <v>2.8686252637274067E-4</v>
      </c>
      <c r="P2" s="13">
        <f>AVERAGE(AJ2:AJ90)</f>
        <v>0.30005992509363322</v>
      </c>
      <c r="Q2" s="13">
        <f>AVERAGE(G2:G90)</f>
        <v>5.1042755722231492E-3</v>
      </c>
      <c r="R2" s="13">
        <f>AVERAGE(I2:I90)</f>
        <v>4.3135583637235742E-3</v>
      </c>
      <c r="S2" s="7" t="s">
        <v>30</v>
      </c>
      <c r="T2" s="7">
        <v>46.083223502231235</v>
      </c>
      <c r="U2" s="7"/>
      <c r="V2" s="7"/>
      <c r="W2" s="13"/>
      <c r="AF2" s="71" t="s">
        <v>74</v>
      </c>
      <c r="AG2" s="71">
        <f>4.3</f>
        <v>4.3</v>
      </c>
      <c r="AH2" s="71">
        <f>AVERAGE(AJ2:AJ90)</f>
        <v>0.30005992509363322</v>
      </c>
      <c r="AI2" s="71">
        <f>_xlfn.COVARIANCE.P(AJ2:AJ90,AJ2:AJ90)</f>
        <v>3.251379166491325E-2</v>
      </c>
      <c r="AJ2" s="72">
        <f>MAX((A2+B2+C2)/3-AG2,0)</f>
        <v>0.46799999999999997</v>
      </c>
    </row>
    <row r="3" spans="1:36" x14ac:dyDescent="0.5">
      <c r="A3" s="28">
        <v>13.49</v>
      </c>
      <c r="B3" s="28">
        <v>0.70499999999999996</v>
      </c>
      <c r="C3" s="28">
        <v>0.245</v>
      </c>
      <c r="E3">
        <f t="shared" ref="E3:E66" si="0">(A3/A4)-1</f>
        <v>9.730538922155807E-3</v>
      </c>
      <c r="G3">
        <f t="shared" ref="G3:G66" si="1">(B3/B4)-1</f>
        <v>1.4388489208633004E-2</v>
      </c>
      <c r="I3">
        <f t="shared" ref="I3:I66" si="2">(C3/C4)-1</f>
        <v>-4.0650406504064707E-3</v>
      </c>
      <c r="S3" s="7" t="s">
        <v>31</v>
      </c>
      <c r="T3" s="7">
        <v>73.798450842118271</v>
      </c>
      <c r="U3" s="7"/>
      <c r="V3" s="7"/>
      <c r="W3" s="13"/>
      <c r="AG3" s="71">
        <f>AG2</f>
        <v>4.3</v>
      </c>
      <c r="AJ3" s="72">
        <f t="shared" ref="AJ3:AJ66" si="3">MAX((A3+B3+C3)/3-AG3,0)</f>
        <v>0.51333333333333364</v>
      </c>
    </row>
    <row r="4" spans="1:36" x14ac:dyDescent="0.5">
      <c r="A4" s="28">
        <v>13.36</v>
      </c>
      <c r="B4" s="28">
        <v>0.69499999999999995</v>
      </c>
      <c r="C4" s="28">
        <v>0.246</v>
      </c>
      <c r="E4">
        <f t="shared" si="0"/>
        <v>-2.9850746268657025E-3</v>
      </c>
      <c r="G4">
        <f t="shared" si="1"/>
        <v>0</v>
      </c>
      <c r="I4">
        <f t="shared" si="2"/>
        <v>8.3700440528634346E-2</v>
      </c>
      <c r="S4" s="7" t="s">
        <v>32</v>
      </c>
      <c r="T4" s="7">
        <v>-118.88167434434949</v>
      </c>
      <c r="U4" s="7"/>
      <c r="V4" s="7"/>
      <c r="X4" s="56"/>
      <c r="Y4" s="56"/>
      <c r="Z4" s="56"/>
      <c r="AA4" s="56"/>
      <c r="AB4" s="56"/>
      <c r="AC4" s="56"/>
      <c r="AD4" s="56"/>
      <c r="AG4" s="71">
        <f t="shared" ref="AG4:AG67" si="4">AG3</f>
        <v>4.3</v>
      </c>
      <c r="AJ4" s="72">
        <f t="shared" si="3"/>
        <v>0.46700000000000053</v>
      </c>
    </row>
    <row r="5" spans="1:36" x14ac:dyDescent="0.5">
      <c r="A5" s="28">
        <v>13.4</v>
      </c>
      <c r="B5" s="28">
        <v>0.69499999999999995</v>
      </c>
      <c r="C5" s="28">
        <v>0.22700000000000001</v>
      </c>
      <c r="E5">
        <f t="shared" si="0"/>
        <v>7.468259895444529E-4</v>
      </c>
      <c r="G5">
        <f t="shared" si="1"/>
        <v>-4.7945205479452135E-2</v>
      </c>
      <c r="I5">
        <f t="shared" si="2"/>
        <v>-4.621848739495793E-2</v>
      </c>
      <c r="S5" s="7"/>
      <c r="T5" s="7"/>
      <c r="U5" s="7"/>
      <c r="V5" s="7"/>
      <c r="X5" s="56"/>
      <c r="Y5" s="56"/>
      <c r="Z5" s="56"/>
      <c r="AA5" s="56"/>
      <c r="AB5" s="56"/>
      <c r="AC5" s="56"/>
      <c r="AD5" s="56"/>
      <c r="AG5" s="71">
        <f t="shared" si="4"/>
        <v>4.3</v>
      </c>
      <c r="AJ5" s="72">
        <f t="shared" si="3"/>
        <v>0.4740000000000002</v>
      </c>
    </row>
    <row r="6" spans="1:36" x14ac:dyDescent="0.5">
      <c r="A6" s="28">
        <v>13.39</v>
      </c>
      <c r="B6" s="28">
        <v>0.73</v>
      </c>
      <c r="C6" s="28">
        <v>0.23799999999999999</v>
      </c>
      <c r="E6">
        <f t="shared" si="0"/>
        <v>2.2137404580152786E-2</v>
      </c>
      <c r="G6">
        <f t="shared" si="1"/>
        <v>-6.8027210884353817E-3</v>
      </c>
      <c r="I6">
        <f t="shared" si="2"/>
        <v>-4.4176706827309231E-2</v>
      </c>
      <c r="S6" s="7"/>
      <c r="T6" s="7"/>
      <c r="U6" s="7"/>
      <c r="V6" s="7"/>
      <c r="X6" s="56"/>
      <c r="Y6" s="56"/>
      <c r="Z6" s="56"/>
      <c r="AA6" s="56"/>
      <c r="AB6" s="56"/>
      <c r="AC6" s="56"/>
      <c r="AD6" s="56"/>
      <c r="AG6" s="71">
        <f t="shared" si="4"/>
        <v>4.3</v>
      </c>
      <c r="AJ6" s="72">
        <f t="shared" si="3"/>
        <v>0.48600000000000065</v>
      </c>
    </row>
    <row r="7" spans="1:36" x14ac:dyDescent="0.5">
      <c r="A7" s="28">
        <v>13.1</v>
      </c>
      <c r="B7" s="28">
        <v>0.73499999999999999</v>
      </c>
      <c r="C7" s="28">
        <v>0.249</v>
      </c>
      <c r="E7">
        <f t="shared" si="0"/>
        <v>-7.575757575757569E-3</v>
      </c>
      <c r="G7">
        <f t="shared" si="1"/>
        <v>6.8493150684931781E-3</v>
      </c>
      <c r="I7">
        <f t="shared" si="2"/>
        <v>-1.1904761904761862E-2</v>
      </c>
      <c r="S7" s="7" t="s">
        <v>15</v>
      </c>
      <c r="T7" s="7">
        <f>F2*T2^2+H2*T3^2+J2*T4^2+2*T2*T3*L2+2*T2*T4*M2+2*T3*T4*N2</f>
        <v>26.111409298302682</v>
      </c>
      <c r="U7" s="7"/>
      <c r="V7" s="7"/>
      <c r="X7" s="56"/>
      <c r="Y7" s="56"/>
      <c r="Z7" s="56"/>
      <c r="AA7" s="56"/>
      <c r="AB7" s="56"/>
      <c r="AC7" s="56"/>
      <c r="AD7" s="56"/>
      <c r="AG7" s="71">
        <f t="shared" si="4"/>
        <v>4.3</v>
      </c>
      <c r="AJ7" s="72">
        <f t="shared" si="3"/>
        <v>0.39466666666666672</v>
      </c>
    </row>
    <row r="8" spans="1:36" x14ac:dyDescent="0.5">
      <c r="A8" s="28">
        <v>13.2</v>
      </c>
      <c r="B8" s="28">
        <v>0.73</v>
      </c>
      <c r="C8" s="28">
        <v>0.252</v>
      </c>
      <c r="E8">
        <f t="shared" si="0"/>
        <v>7.6335877862594437E-3</v>
      </c>
      <c r="G8">
        <f t="shared" si="1"/>
        <v>-6.8027210884353817E-3</v>
      </c>
      <c r="I8">
        <f t="shared" si="2"/>
        <v>0</v>
      </c>
      <c r="S8" s="7"/>
      <c r="T8" s="7"/>
      <c r="U8" s="7"/>
      <c r="V8" s="7"/>
      <c r="X8" s="56"/>
      <c r="Y8" s="56"/>
      <c r="Z8" s="56"/>
      <c r="AA8" s="56"/>
      <c r="AB8" s="56"/>
      <c r="AC8" s="56"/>
      <c r="AD8" s="56"/>
      <c r="AG8" s="71">
        <f t="shared" si="4"/>
        <v>4.3</v>
      </c>
      <c r="AJ8" s="72">
        <f t="shared" si="3"/>
        <v>0.42733333333333334</v>
      </c>
    </row>
    <row r="9" spans="1:36" x14ac:dyDescent="0.5">
      <c r="A9" s="28">
        <v>13.1</v>
      </c>
      <c r="B9" s="28">
        <v>0.73499999999999999</v>
      </c>
      <c r="C9" s="28">
        <v>0.252</v>
      </c>
      <c r="E9">
        <f t="shared" si="0"/>
        <v>1.5503875968992276E-2</v>
      </c>
      <c r="G9">
        <f t="shared" si="1"/>
        <v>-2.6490066225165587E-2</v>
      </c>
      <c r="I9">
        <f t="shared" si="2"/>
        <v>-3.4482758620689724E-2</v>
      </c>
      <c r="P9" s="2" t="s">
        <v>19</v>
      </c>
      <c r="Q9" s="5">
        <v>4700</v>
      </c>
      <c r="S9" s="7" t="s">
        <v>16</v>
      </c>
      <c r="T9" s="7">
        <f>T2+T3+T4</f>
        <v>1.0000000000000142</v>
      </c>
      <c r="U9" s="7" t="s">
        <v>17</v>
      </c>
      <c r="V9" s="7">
        <v>1</v>
      </c>
      <c r="X9" s="56"/>
      <c r="Y9" s="56"/>
      <c r="Z9" s="56"/>
      <c r="AA9" s="56"/>
      <c r="AB9" s="56"/>
      <c r="AC9" s="56"/>
      <c r="AD9" s="56"/>
      <c r="AG9" s="71">
        <f t="shared" si="4"/>
        <v>4.3</v>
      </c>
      <c r="AJ9" s="72">
        <f t="shared" si="3"/>
        <v>0.39566666666666706</v>
      </c>
    </row>
    <row r="10" spans="1:36" x14ac:dyDescent="0.5">
      <c r="A10" s="28">
        <v>12.9</v>
      </c>
      <c r="B10" s="28">
        <v>0.755</v>
      </c>
      <c r="C10" s="28">
        <v>0.26100000000000001</v>
      </c>
      <c r="E10">
        <f t="shared" si="0"/>
        <v>2.0569620253164445E-2</v>
      </c>
      <c r="G10">
        <f t="shared" si="1"/>
        <v>4.861111111111116E-2</v>
      </c>
      <c r="I10">
        <f t="shared" si="2"/>
        <v>5.2419354838709742E-2</v>
      </c>
      <c r="P10" s="3"/>
      <c r="Q10" s="3"/>
      <c r="R10" s="15" t="s">
        <v>25</v>
      </c>
      <c r="S10" s="7"/>
      <c r="T10" s="7"/>
      <c r="U10" s="7"/>
      <c r="V10" s="7"/>
      <c r="X10" s="56"/>
      <c r="Y10" s="56"/>
      <c r="Z10" s="56"/>
      <c r="AA10" s="56"/>
      <c r="AB10" s="56"/>
      <c r="AC10" s="56"/>
      <c r="AD10" s="56"/>
      <c r="AG10" s="71">
        <f t="shared" si="4"/>
        <v>4.3</v>
      </c>
      <c r="AJ10" s="72">
        <f t="shared" si="3"/>
        <v>0.33866666666666667</v>
      </c>
    </row>
    <row r="11" spans="1:36" ht="14.7" thickBot="1" x14ac:dyDescent="0.55000000000000004">
      <c r="A11" s="28">
        <v>12.64</v>
      </c>
      <c r="B11" s="28">
        <v>0.72</v>
      </c>
      <c r="C11" s="28">
        <v>0.248</v>
      </c>
      <c r="E11">
        <f t="shared" si="0"/>
        <v>-8.6274509803920818E-3</v>
      </c>
      <c r="G11">
        <f t="shared" si="1"/>
        <v>-6.8965517241379448E-3</v>
      </c>
      <c r="I11">
        <f t="shared" si="2"/>
        <v>0</v>
      </c>
      <c r="P11" s="10" t="s">
        <v>20</v>
      </c>
      <c r="Q11" s="11">
        <f>T2*Q9</f>
        <v>216591.1504604868</v>
      </c>
      <c r="R11" s="14">
        <f>Q11/A2</f>
        <v>16260.596881417927</v>
      </c>
      <c r="S11" s="7" t="s">
        <v>18</v>
      </c>
      <c r="T11" s="7">
        <f>T2*P2+T3*Q2+T4*R2</f>
        <v>13.691613181392466</v>
      </c>
      <c r="U11" s="7" t="s">
        <v>17</v>
      </c>
      <c r="V11" s="7">
        <f>L40</f>
        <v>0.5</v>
      </c>
      <c r="X11" s="56"/>
      <c r="Y11" s="56"/>
      <c r="Z11" s="56"/>
      <c r="AA11" s="56"/>
      <c r="AB11" s="56"/>
      <c r="AC11" s="56"/>
      <c r="AD11" s="56"/>
      <c r="AG11" s="71">
        <f t="shared" si="4"/>
        <v>4.3</v>
      </c>
      <c r="AJ11" s="72">
        <f t="shared" si="3"/>
        <v>0.23600000000000065</v>
      </c>
    </row>
    <row r="12" spans="1:36" ht="14.7" thickBot="1" x14ac:dyDescent="0.55000000000000004">
      <c r="A12" s="28">
        <v>12.75</v>
      </c>
      <c r="B12" s="28">
        <v>0.72499999999999998</v>
      </c>
      <c r="C12" s="28">
        <v>0.248</v>
      </c>
      <c r="E12">
        <f t="shared" si="0"/>
        <v>0</v>
      </c>
      <c r="G12">
        <f t="shared" si="1"/>
        <v>2.1126760563380254E-2</v>
      </c>
      <c r="I12">
        <f t="shared" si="2"/>
        <v>1.6393442622950838E-2</v>
      </c>
      <c r="P12" s="12" t="s">
        <v>21</v>
      </c>
      <c r="Q12" s="12">
        <f>Q9*T3</f>
        <v>346852.71895795589</v>
      </c>
      <c r="R12" s="14">
        <f>Q12/B2</f>
        <v>468719.89048372419</v>
      </c>
      <c r="X12" s="57" t="s">
        <v>85</v>
      </c>
      <c r="Y12" s="57">
        <f>2/360</f>
        <v>5.5555555555555558E-3</v>
      </c>
      <c r="Z12" s="56"/>
      <c r="AA12" s="56"/>
      <c r="AB12" s="56"/>
      <c r="AC12" s="56"/>
      <c r="AD12" s="56"/>
      <c r="AG12" s="71">
        <f t="shared" si="4"/>
        <v>4.3</v>
      </c>
      <c r="AJ12" s="72">
        <f t="shared" si="3"/>
        <v>0.27433333333333287</v>
      </c>
    </row>
    <row r="13" spans="1:36" ht="14.7" thickBot="1" x14ac:dyDescent="0.55000000000000004">
      <c r="A13" s="28">
        <v>12.75</v>
      </c>
      <c r="B13" s="28">
        <v>0.71</v>
      </c>
      <c r="C13" s="28">
        <v>0.24399999999999999</v>
      </c>
      <c r="E13">
        <f t="shared" si="0"/>
        <v>5.5205047318611644E-3</v>
      </c>
      <c r="G13">
        <f t="shared" si="1"/>
        <v>-2.0689655172413834E-2</v>
      </c>
      <c r="I13">
        <f t="shared" si="2"/>
        <v>-2.008032128514059E-2</v>
      </c>
      <c r="P13" s="4" t="s">
        <v>22</v>
      </c>
      <c r="Q13" s="3">
        <f>Q9*T4</f>
        <v>-558743.8694184426</v>
      </c>
      <c r="R13" s="14">
        <f>Q13/C2</f>
        <v>-2289933.891059191</v>
      </c>
      <c r="X13" s="57" t="s">
        <v>82</v>
      </c>
      <c r="Y13" s="57">
        <v>0.15</v>
      </c>
      <c r="Z13" s="62" t="s">
        <v>78</v>
      </c>
      <c r="AA13" s="62"/>
      <c r="AB13" s="62" t="s">
        <v>79</v>
      </c>
      <c r="AC13" s="62"/>
      <c r="AD13" s="62" t="s">
        <v>80</v>
      </c>
      <c r="AG13" s="71">
        <f t="shared" si="4"/>
        <v>4.3</v>
      </c>
      <c r="AJ13" s="72">
        <f t="shared" si="3"/>
        <v>0.26800000000000068</v>
      </c>
    </row>
    <row r="14" spans="1:36" ht="14.7" thickBot="1" x14ac:dyDescent="0.55000000000000004">
      <c r="A14" s="28">
        <v>12.68</v>
      </c>
      <c r="B14" s="28">
        <v>0.72499999999999998</v>
      </c>
      <c r="C14" s="28">
        <v>0.249</v>
      </c>
      <c r="E14">
        <f t="shared" si="0"/>
        <v>-3.1446540880504248E-3</v>
      </c>
      <c r="G14">
        <f t="shared" si="1"/>
        <v>3.5714285714285809E-2</v>
      </c>
      <c r="I14">
        <f t="shared" si="2"/>
        <v>-4.5977011494252928E-2</v>
      </c>
      <c r="P14" s="8" t="s">
        <v>23</v>
      </c>
      <c r="Q14" s="9">
        <f>Q11+Q12+Q13</f>
        <v>4700.0000000001164</v>
      </c>
      <c r="S14" t="s">
        <v>92</v>
      </c>
      <c r="X14" s="56" t="s">
        <v>81</v>
      </c>
      <c r="Y14" s="56">
        <f>Y12/2</f>
        <v>2.7777777777777779E-3</v>
      </c>
      <c r="Z14" s="62"/>
      <c r="AA14" s="62"/>
      <c r="AB14" s="62"/>
      <c r="AC14" s="62"/>
      <c r="AD14" s="62"/>
      <c r="AG14" s="71">
        <f t="shared" si="4"/>
        <v>4.3</v>
      </c>
      <c r="AJ14" s="72">
        <f t="shared" si="3"/>
        <v>0.25133333333333319</v>
      </c>
    </row>
    <row r="15" spans="1:36" x14ac:dyDescent="0.5">
      <c r="A15" s="28">
        <v>12.72</v>
      </c>
      <c r="B15" s="28">
        <v>0.7</v>
      </c>
      <c r="C15" s="28">
        <v>0.26100000000000001</v>
      </c>
      <c r="E15">
        <f t="shared" si="0"/>
        <v>5.5335968379446321E-3</v>
      </c>
      <c r="G15">
        <f t="shared" si="1"/>
        <v>-4.1095890410958957E-2</v>
      </c>
      <c r="I15">
        <f t="shared" si="2"/>
        <v>-3.8167938931297218E-3</v>
      </c>
      <c r="X15" s="56" t="s">
        <v>77</v>
      </c>
      <c r="Y15" s="56">
        <f>(1+Y16-L37)/(L36-L37)</f>
        <v>0.52344328695946674</v>
      </c>
      <c r="Z15" s="62"/>
      <c r="AA15" s="62"/>
      <c r="AB15" s="62"/>
      <c r="AC15" s="62"/>
      <c r="AD15" s="62"/>
      <c r="AG15" s="71">
        <f t="shared" si="4"/>
        <v>4.3</v>
      </c>
      <c r="AJ15" s="72">
        <f t="shared" si="3"/>
        <v>0.26033333333333353</v>
      </c>
    </row>
    <row r="16" spans="1:36" x14ac:dyDescent="0.5">
      <c r="A16" s="28">
        <v>12.65</v>
      </c>
      <c r="B16" s="28">
        <v>0.73</v>
      </c>
      <c r="C16" s="28">
        <v>0.26200000000000001</v>
      </c>
      <c r="E16">
        <f t="shared" si="0"/>
        <v>-7.0643642072213408E-3</v>
      </c>
      <c r="G16">
        <f t="shared" si="1"/>
        <v>1.388888888888884E-2</v>
      </c>
      <c r="I16">
        <f t="shared" si="2"/>
        <v>0</v>
      </c>
      <c r="X16" s="56" t="s">
        <v>73</v>
      </c>
      <c r="Y16" s="56">
        <f>(1+Y13)^(Y14)-1</f>
        <v>3.883029878035682E-4</v>
      </c>
      <c r="Z16" s="62"/>
      <c r="AA16" s="62"/>
      <c r="AB16" s="62"/>
      <c r="AC16" s="62"/>
      <c r="AD16" s="62"/>
      <c r="AG16" s="71">
        <f t="shared" si="4"/>
        <v>4.3</v>
      </c>
      <c r="AJ16" s="72">
        <f t="shared" si="3"/>
        <v>0.24733333333333363</v>
      </c>
    </row>
    <row r="17" spans="1:36" x14ac:dyDescent="0.5">
      <c r="A17" s="28">
        <v>12.74</v>
      </c>
      <c r="B17" s="28">
        <v>0.72</v>
      </c>
      <c r="C17" s="28">
        <v>0.26200000000000001</v>
      </c>
      <c r="E17">
        <f t="shared" si="0"/>
        <v>2.4115755627009738E-2</v>
      </c>
      <c r="G17">
        <f t="shared" si="1"/>
        <v>0</v>
      </c>
      <c r="I17">
        <f t="shared" si="2"/>
        <v>-7.575757575757569E-3</v>
      </c>
      <c r="Q17" s="16" t="s">
        <v>27</v>
      </c>
      <c r="R17" s="16">
        <v>2.2799999999999998</v>
      </c>
      <c r="X17" s="57" t="s">
        <v>74</v>
      </c>
      <c r="Y17" s="57">
        <v>0.37</v>
      </c>
      <c r="Z17" s="62"/>
      <c r="AA17" s="62"/>
      <c r="AB17" s="62"/>
      <c r="AC17" s="62"/>
      <c r="AD17" s="62">
        <f>MAX(AD18-Y17,0)</f>
        <v>13.252378832434546</v>
      </c>
      <c r="AG17" s="71">
        <f t="shared" si="4"/>
        <v>4.3</v>
      </c>
      <c r="AJ17" s="72">
        <f t="shared" si="3"/>
        <v>0.27400000000000091</v>
      </c>
    </row>
    <row r="18" spans="1:36" x14ac:dyDescent="0.5">
      <c r="A18" s="28">
        <v>12.44</v>
      </c>
      <c r="B18" s="28">
        <v>0.72</v>
      </c>
      <c r="C18" s="28">
        <v>0.26400000000000001</v>
      </c>
      <c r="E18">
        <f t="shared" si="0"/>
        <v>2.8099173553719048E-2</v>
      </c>
      <c r="G18">
        <f t="shared" si="1"/>
        <v>0</v>
      </c>
      <c r="I18">
        <f t="shared" si="2"/>
        <v>2.3255813953488413E-2</v>
      </c>
      <c r="L18" s="13"/>
      <c r="M18" s="13"/>
      <c r="Q18" s="16" t="s">
        <v>28</v>
      </c>
      <c r="R18" s="16">
        <v>0.64400000000000002</v>
      </c>
      <c r="X18" s="56" t="s">
        <v>88</v>
      </c>
      <c r="Y18" s="56">
        <f>1/(1+Y16)*(Y15*AB19+(1-Y15)*AB26)</f>
        <v>12.950287176932662</v>
      </c>
      <c r="Z18" s="62"/>
      <c r="AA18" s="62"/>
      <c r="AB18" s="62">
        <f>MAX(AB20-Y17,AB19)</f>
        <v>13.100484593761349</v>
      </c>
      <c r="AC18" s="62"/>
      <c r="AD18" s="62">
        <f>AB20*L36</f>
        <v>13.622378832434546</v>
      </c>
      <c r="AE18" s="58"/>
      <c r="AG18" s="71">
        <f t="shared" si="4"/>
        <v>4.3</v>
      </c>
      <c r="AJ18" s="72">
        <f t="shared" si="3"/>
        <v>0.17466666666666697</v>
      </c>
    </row>
    <row r="19" spans="1:36" ht="14.7" thickBot="1" x14ac:dyDescent="0.55000000000000004">
      <c r="A19" s="28">
        <v>12.1</v>
      </c>
      <c r="B19" s="28">
        <v>0.72</v>
      </c>
      <c r="C19" s="28">
        <v>0.25800000000000001</v>
      </c>
      <c r="E19">
        <f t="shared" si="0"/>
        <v>-1.6501650165016146E-3</v>
      </c>
      <c r="G19">
        <f t="shared" si="1"/>
        <v>-6.8965517241379448E-3</v>
      </c>
      <c r="I19">
        <f t="shared" si="2"/>
        <v>7.5000000000000178E-2</v>
      </c>
      <c r="L19" s="13"/>
      <c r="M19" s="13"/>
      <c r="Q19" s="16" t="s">
        <v>29</v>
      </c>
      <c r="R19" s="16">
        <v>0.42799999999999999</v>
      </c>
      <c r="X19" s="56" t="s">
        <v>89</v>
      </c>
      <c r="Y19" s="56">
        <f>Y18-Z23+Y17/(1+Y16)^2</f>
        <v>1.27675647831893E-15</v>
      </c>
      <c r="Z19" s="62"/>
      <c r="AA19" s="62"/>
      <c r="AB19" s="62">
        <f>1/(1+Y16)*(Y15*AD17+(1-Y15)*AD21)</f>
        <v>13.100484593761349</v>
      </c>
      <c r="AC19" s="62"/>
      <c r="AD19" s="62">
        <f>MAX(Y17-AD18,0)</f>
        <v>0</v>
      </c>
      <c r="AG19" s="71">
        <f t="shared" si="4"/>
        <v>4.3</v>
      </c>
      <c r="AJ19" s="72">
        <f t="shared" si="3"/>
        <v>5.9333333333333016E-2</v>
      </c>
    </row>
    <row r="20" spans="1:36" ht="14.7" thickBot="1" x14ac:dyDescent="0.55000000000000004">
      <c r="A20" s="28">
        <v>12.12</v>
      </c>
      <c r="B20" s="28">
        <v>0.72499999999999998</v>
      </c>
      <c r="C20" s="28">
        <v>0.24</v>
      </c>
      <c r="E20">
        <f t="shared" si="0"/>
        <v>-6.5573770491803574E-3</v>
      </c>
      <c r="G20">
        <f t="shared" si="1"/>
        <v>-1.3605442176870763E-2</v>
      </c>
      <c r="I20">
        <f t="shared" si="2"/>
        <v>-6.9767441860465129E-2</v>
      </c>
      <c r="L20" s="13"/>
      <c r="M20" s="13"/>
      <c r="Q20" s="17" t="s">
        <v>26</v>
      </c>
      <c r="R20" s="17">
        <f>R11*$R$17+R12*$R$18+R13*$R$19</f>
        <v>-641161.93501218245</v>
      </c>
      <c r="X20" s="56" t="s">
        <v>86</v>
      </c>
      <c r="Y20" s="56">
        <f>MAX(Z23-Y17,1/(1+Y16)*(Y15*AB18+(1-Y15)*AB24))</f>
        <v>12.950287176932662</v>
      </c>
      <c r="Z20" s="62"/>
      <c r="AA20" s="62"/>
      <c r="AB20" s="62">
        <f>L36*Z23</f>
        <v>13.470340977422515</v>
      </c>
      <c r="AC20" s="62"/>
      <c r="AD20" s="62"/>
      <c r="AG20" s="71">
        <f t="shared" si="4"/>
        <v>4.3</v>
      </c>
      <c r="AJ20" s="72">
        <f t="shared" si="3"/>
        <v>6.1666666666666536E-2</v>
      </c>
    </row>
    <row r="21" spans="1:36" x14ac:dyDescent="0.5">
      <c r="A21" s="28">
        <v>12.2</v>
      </c>
      <c r="B21" s="28">
        <v>0.73499999999999999</v>
      </c>
      <c r="C21" s="28">
        <v>0.25800000000000001</v>
      </c>
      <c r="E21">
        <f t="shared" si="0"/>
        <v>-8.9358245329002051E-3</v>
      </c>
      <c r="G21">
        <f t="shared" si="1"/>
        <v>0</v>
      </c>
      <c r="I21">
        <f t="shared" si="2"/>
        <v>-7.692307692307665E-3</v>
      </c>
      <c r="X21" s="56" t="s">
        <v>87</v>
      </c>
      <c r="Y21" s="56">
        <f>MAX(Y17-Z23,1/(1+Y16)*(Y15*AB21+(1-Y15)*AB27))</f>
        <v>0</v>
      </c>
      <c r="Z21" s="62"/>
      <c r="AA21" s="62"/>
      <c r="AB21" s="62">
        <f>MAX(Y17-AB20,1/(1+Y16)*(Y15*AD19+(1-Y15)*AD23))</f>
        <v>0</v>
      </c>
      <c r="AC21" s="62"/>
      <c r="AD21" s="62">
        <f>MAX(AD22-Y17,0)</f>
        <v>12.944320468452844</v>
      </c>
      <c r="AG21" s="71">
        <f t="shared" si="4"/>
        <v>4.3</v>
      </c>
      <c r="AJ21" s="72">
        <f t="shared" si="3"/>
        <v>9.7666666666666124E-2</v>
      </c>
    </row>
    <row r="22" spans="1:36" x14ac:dyDescent="0.5">
      <c r="A22" s="28">
        <v>12.31</v>
      </c>
      <c r="B22" s="28">
        <v>0.73499999999999999</v>
      </c>
      <c r="C22" s="28">
        <v>0.26</v>
      </c>
      <c r="E22">
        <f t="shared" si="0"/>
        <v>-6.4568200161420064E-3</v>
      </c>
      <c r="G22">
        <f t="shared" si="1"/>
        <v>-2.0000000000000018E-2</v>
      </c>
      <c r="I22">
        <f t="shared" si="2"/>
        <v>0</v>
      </c>
      <c r="K22" s="18"/>
      <c r="L22" s="20" t="s">
        <v>33</v>
      </c>
      <c r="M22" s="18"/>
      <c r="N22" s="18"/>
      <c r="X22" s="56"/>
      <c r="Y22" s="56"/>
      <c r="Z22" s="62"/>
      <c r="AA22" s="62"/>
      <c r="AB22" s="62"/>
      <c r="AC22" s="62"/>
      <c r="AD22" s="62">
        <f>AB20*L37</f>
        <v>13.314320468452843</v>
      </c>
      <c r="AE22" s="13"/>
      <c r="AG22" s="71">
        <f t="shared" si="4"/>
        <v>4.3</v>
      </c>
      <c r="AJ22" s="72">
        <f t="shared" si="3"/>
        <v>0.13499999999999979</v>
      </c>
    </row>
    <row r="23" spans="1:36" ht="14.7" thickBot="1" x14ac:dyDescent="0.55000000000000004">
      <c r="A23" s="28">
        <v>12.39</v>
      </c>
      <c r="B23" s="28">
        <v>0.75</v>
      </c>
      <c r="C23" s="28">
        <v>0.26</v>
      </c>
      <c r="E23">
        <f t="shared" si="0"/>
        <v>-1.5885623510722757E-2</v>
      </c>
      <c r="G23">
        <f t="shared" si="1"/>
        <v>6.7114093959732557E-3</v>
      </c>
      <c r="I23">
        <f t="shared" si="2"/>
        <v>0</v>
      </c>
      <c r="K23" s="18"/>
      <c r="L23" s="18" t="s">
        <v>34</v>
      </c>
      <c r="M23" s="18" t="s">
        <v>35</v>
      </c>
      <c r="N23" s="18" t="s">
        <v>36</v>
      </c>
      <c r="X23" s="56"/>
      <c r="Y23" s="56"/>
      <c r="Z23" s="63">
        <f>A2</f>
        <v>13.32</v>
      </c>
      <c r="AA23" s="62"/>
      <c r="AB23" s="62"/>
      <c r="AC23" s="62"/>
      <c r="AD23" s="62">
        <f>MAX(Y17-AD22,0)</f>
        <v>0</v>
      </c>
      <c r="AG23" s="71">
        <f t="shared" si="4"/>
        <v>4.3</v>
      </c>
      <c r="AJ23" s="72">
        <f t="shared" si="3"/>
        <v>0.16666666666666696</v>
      </c>
    </row>
    <row r="24" spans="1:36" ht="14.7" thickBot="1" x14ac:dyDescent="0.55000000000000004">
      <c r="A24" s="28">
        <v>12.59</v>
      </c>
      <c r="B24" s="28">
        <v>0.745</v>
      </c>
      <c r="C24" s="28">
        <v>0.26</v>
      </c>
      <c r="E24">
        <f t="shared" si="0"/>
        <v>-2.0233463035019494E-2</v>
      </c>
      <c r="G24">
        <f t="shared" si="1"/>
        <v>7.1942446043165464E-2</v>
      </c>
      <c r="I24">
        <f t="shared" si="2"/>
        <v>0</v>
      </c>
      <c r="K24" s="18" t="s">
        <v>34</v>
      </c>
      <c r="L24" s="32">
        <f>F2</f>
        <v>2.4897793523163134E-4</v>
      </c>
      <c r="M24" s="33">
        <f>L2</f>
        <v>1.4734125200145586E-4</v>
      </c>
      <c r="N24" s="31">
        <f>M2</f>
        <v>1.7149203920380798E-4</v>
      </c>
      <c r="X24" s="56"/>
      <c r="Y24" s="56"/>
      <c r="Z24" s="62"/>
      <c r="AA24" s="62"/>
      <c r="AB24" s="62">
        <f>MAX(AB25-Y17,AB26)</f>
        <v>12.795864434916533</v>
      </c>
      <c r="AC24" s="62"/>
      <c r="AD24" s="62"/>
      <c r="AG24" s="71">
        <f t="shared" si="4"/>
        <v>4.3</v>
      </c>
      <c r="AJ24" s="72">
        <f t="shared" si="3"/>
        <v>0.23166666666666647</v>
      </c>
    </row>
    <row r="25" spans="1:36" ht="14.7" thickBot="1" x14ac:dyDescent="0.55000000000000004">
      <c r="A25" s="28">
        <v>12.85</v>
      </c>
      <c r="B25" s="28">
        <v>0.69499999999999995</v>
      </c>
      <c r="C25" s="28">
        <v>0.26</v>
      </c>
      <c r="E25">
        <f t="shared" si="0"/>
        <v>1.9841269841269771E-2</v>
      </c>
      <c r="G25">
        <f t="shared" si="1"/>
        <v>6.9230769230769207E-2</v>
      </c>
      <c r="I25">
        <f t="shared" si="2"/>
        <v>0</v>
      </c>
      <c r="K25" s="18" t="s">
        <v>35</v>
      </c>
      <c r="L25" s="32">
        <f>L2</f>
        <v>1.4734125200145586E-4</v>
      </c>
      <c r="M25" s="33">
        <f>H2</f>
        <v>1.4423340116799933E-3</v>
      </c>
      <c r="N25" s="31">
        <f>N2</f>
        <v>2.8686252637274067E-4</v>
      </c>
      <c r="X25" s="56"/>
      <c r="Y25" s="56"/>
      <c r="Z25" s="62"/>
      <c r="AA25" s="62"/>
      <c r="AB25" s="62">
        <f>Z23*L37</f>
        <v>13.165720818577698</v>
      </c>
      <c r="AC25" s="62"/>
      <c r="AD25" s="62"/>
      <c r="AG25" s="71">
        <f t="shared" si="4"/>
        <v>4.3</v>
      </c>
      <c r="AJ25" s="72">
        <f t="shared" si="3"/>
        <v>0.30166666666666675</v>
      </c>
    </row>
    <row r="26" spans="1:36" ht="14.7" thickBot="1" x14ac:dyDescent="0.55000000000000004">
      <c r="A26" s="28">
        <v>12.6</v>
      </c>
      <c r="B26" s="28">
        <v>0.65</v>
      </c>
      <c r="C26" s="28">
        <v>0.26</v>
      </c>
      <c r="E26">
        <f t="shared" si="0"/>
        <v>2.857142857142847E-2</v>
      </c>
      <c r="G26">
        <f t="shared" si="1"/>
        <v>1.5625E-2</v>
      </c>
      <c r="I26">
        <f t="shared" si="2"/>
        <v>3.5856573705179251E-2</v>
      </c>
      <c r="K26" s="18" t="s">
        <v>36</v>
      </c>
      <c r="L26" s="32">
        <f>M2</f>
        <v>1.7149203920380798E-4</v>
      </c>
      <c r="M26" s="33">
        <f>N2</f>
        <v>2.8686252637274067E-4</v>
      </c>
      <c r="N26" s="19">
        <f>J2</f>
        <v>1.6725360241227223E-3</v>
      </c>
      <c r="X26" s="56"/>
      <c r="Y26" s="56"/>
      <c r="Z26" s="62"/>
      <c r="AA26" s="62"/>
      <c r="AB26" s="62">
        <f>1/(1+Y16)*(Y15*AD21+(1-Y15)*AD26)</f>
        <v>12.795864434916533</v>
      </c>
      <c r="AC26" s="62"/>
      <c r="AD26" s="62">
        <f>MAX(AD27-Y17,0)</f>
        <v>12.643228579033801</v>
      </c>
      <c r="AG26" s="71">
        <f t="shared" si="4"/>
        <v>4.3</v>
      </c>
      <c r="AJ26" s="72">
        <f t="shared" si="3"/>
        <v>0.20333333333333314</v>
      </c>
    </row>
    <row r="27" spans="1:36" x14ac:dyDescent="0.5">
      <c r="A27" s="28">
        <v>12.25</v>
      </c>
      <c r="B27" s="28">
        <v>0.64</v>
      </c>
      <c r="C27" s="28">
        <v>0.251</v>
      </c>
      <c r="E27">
        <f t="shared" si="0"/>
        <v>-4.0650406504065817E-3</v>
      </c>
      <c r="G27">
        <f t="shared" si="1"/>
        <v>-1.5384615384615441E-2</v>
      </c>
      <c r="I27">
        <f t="shared" si="2"/>
        <v>-1.5686274509803977E-2</v>
      </c>
      <c r="K27" s="21" t="s">
        <v>40</v>
      </c>
      <c r="L27" s="22"/>
      <c r="M27" s="22"/>
      <c r="N27" s="22"/>
      <c r="Q27" s="39" t="s">
        <v>49</v>
      </c>
      <c r="R27" s="40"/>
      <c r="S27" s="40"/>
      <c r="T27" s="40"/>
      <c r="U27" s="40"/>
      <c r="V27" s="40"/>
      <c r="W27" s="40"/>
      <c r="X27" s="56"/>
      <c r="Y27" s="56"/>
      <c r="Z27" s="62"/>
      <c r="AA27" s="62"/>
      <c r="AB27" s="62">
        <f>MAX(Y17-AB25,1/(1+Y16)*(Y15*AD23+(1-Y15)*AD28))</f>
        <v>0</v>
      </c>
      <c r="AC27" s="62"/>
      <c r="AD27" s="62">
        <f>AB25*L37</f>
        <v>13.0132285790338</v>
      </c>
      <c r="AE27" s="13"/>
      <c r="AG27" s="71">
        <f t="shared" si="4"/>
        <v>4.3</v>
      </c>
      <c r="AJ27" s="72">
        <f t="shared" si="3"/>
        <v>8.0333333333333812E-2</v>
      </c>
    </row>
    <row r="28" spans="1:36" x14ac:dyDescent="0.5">
      <c r="A28" s="28">
        <v>12.3</v>
      </c>
      <c r="B28" s="28">
        <v>0.65</v>
      </c>
      <c r="C28" s="28">
        <v>0.255</v>
      </c>
      <c r="E28">
        <f t="shared" si="0"/>
        <v>8.19672131147553E-3</v>
      </c>
      <c r="G28">
        <f t="shared" si="1"/>
        <v>3.1746031746031855E-2</v>
      </c>
      <c r="I28">
        <f t="shared" si="2"/>
        <v>-1.9230769230769273E-2</v>
      </c>
      <c r="K28" s="23" t="s">
        <v>37</v>
      </c>
      <c r="L28" s="22">
        <f>P2</f>
        <v>0.30005992509363322</v>
      </c>
      <c r="M28" s="22"/>
      <c r="N28" s="22"/>
      <c r="Q28" s="40" t="s">
        <v>56</v>
      </c>
      <c r="R28" s="40"/>
      <c r="S28" s="40"/>
      <c r="T28" s="40"/>
      <c r="U28" s="40"/>
      <c r="V28" s="40"/>
      <c r="W28" s="40"/>
      <c r="X28" s="56"/>
      <c r="Y28" s="56"/>
      <c r="Z28" s="62"/>
      <c r="AA28" s="62"/>
      <c r="AB28" s="62"/>
      <c r="AC28" s="62"/>
      <c r="AD28" s="62">
        <f>MAX(Y17-AD27,0)</f>
        <v>0</v>
      </c>
      <c r="AG28" s="71">
        <f t="shared" si="4"/>
        <v>4.3</v>
      </c>
      <c r="AJ28" s="72">
        <f t="shared" si="3"/>
        <v>0.10166666666666746</v>
      </c>
    </row>
    <row r="29" spans="1:36" x14ac:dyDescent="0.5">
      <c r="A29" s="28">
        <v>12.2</v>
      </c>
      <c r="B29" s="28">
        <v>0.63</v>
      </c>
      <c r="C29" s="28">
        <v>0.26</v>
      </c>
      <c r="E29">
        <f t="shared" si="0"/>
        <v>0</v>
      </c>
      <c r="G29">
        <f t="shared" si="1"/>
        <v>0</v>
      </c>
      <c r="I29">
        <f t="shared" si="2"/>
        <v>-1.8867924528301883E-2</v>
      </c>
      <c r="K29" s="23" t="s">
        <v>38</v>
      </c>
      <c r="L29" s="22">
        <f>Q2</f>
        <v>5.1042755722231492E-3</v>
      </c>
      <c r="M29" s="22"/>
      <c r="N29" s="22"/>
      <c r="Q29" s="40" t="s">
        <v>50</v>
      </c>
      <c r="R29" s="40"/>
      <c r="S29" s="40"/>
      <c r="T29" s="40"/>
      <c r="U29" s="40"/>
      <c r="V29" s="40"/>
      <c r="W29" s="40"/>
      <c r="X29" s="56"/>
      <c r="Y29" s="56"/>
      <c r="Z29" s="56"/>
      <c r="AA29" s="56"/>
      <c r="AB29" s="56"/>
      <c r="AC29" s="56"/>
      <c r="AD29" s="56"/>
      <c r="AG29" s="71">
        <f t="shared" si="4"/>
        <v>4.3</v>
      </c>
      <c r="AJ29" s="72">
        <f t="shared" si="3"/>
        <v>6.3333333333333464E-2</v>
      </c>
    </row>
    <row r="30" spans="1:36" x14ac:dyDescent="0.5">
      <c r="A30" s="28">
        <v>12.2</v>
      </c>
      <c r="B30" s="28">
        <v>0.63</v>
      </c>
      <c r="C30" s="28">
        <v>0.26500000000000001</v>
      </c>
      <c r="E30">
        <f t="shared" si="0"/>
        <v>-2.5559105431309903E-2</v>
      </c>
      <c r="G30">
        <f t="shared" si="1"/>
        <v>-5.9701492537313494E-2</v>
      </c>
      <c r="I30">
        <f t="shared" si="2"/>
        <v>0</v>
      </c>
      <c r="K30" s="23" t="s">
        <v>39</v>
      </c>
      <c r="L30" s="22">
        <f>R2</f>
        <v>4.3135583637235742E-3</v>
      </c>
      <c r="M30" s="22"/>
      <c r="N30" s="22"/>
      <c r="Q30" s="40" t="s">
        <v>51</v>
      </c>
      <c r="R30" s="40"/>
      <c r="S30" s="40"/>
      <c r="T30" s="40"/>
      <c r="U30" s="40"/>
      <c r="V30" s="40"/>
      <c r="W30" s="40"/>
      <c r="X30" s="56"/>
      <c r="Y30" s="56"/>
      <c r="Z30" s="56"/>
      <c r="AA30" s="56"/>
      <c r="AB30" s="56"/>
      <c r="AC30" s="56"/>
      <c r="AD30" s="56"/>
      <c r="AG30" s="71">
        <f t="shared" si="4"/>
        <v>4.3</v>
      </c>
      <c r="AJ30" s="72">
        <f t="shared" si="3"/>
        <v>6.5000000000000391E-2</v>
      </c>
    </row>
    <row r="31" spans="1:36" x14ac:dyDescent="0.5">
      <c r="A31" s="28">
        <v>12.52</v>
      </c>
      <c r="B31" s="28">
        <v>0.67</v>
      </c>
      <c r="C31" s="28">
        <v>0.26500000000000001</v>
      </c>
      <c r="E31">
        <f t="shared" si="0"/>
        <v>9.6774193548385679E-3</v>
      </c>
      <c r="G31">
        <f t="shared" si="1"/>
        <v>-1.4705882352941235E-2</v>
      </c>
      <c r="I31">
        <f t="shared" si="2"/>
        <v>9.0534979423868345E-2</v>
      </c>
      <c r="K31" s="24" t="s">
        <v>41</v>
      </c>
      <c r="L31" s="25"/>
      <c r="M31" s="25"/>
      <c r="N31" s="25"/>
      <c r="Q31" s="40" t="s">
        <v>52</v>
      </c>
      <c r="R31" s="40"/>
      <c r="S31" s="40"/>
      <c r="T31" s="40"/>
      <c r="U31" s="40"/>
      <c r="V31" s="40"/>
      <c r="W31" s="40"/>
      <c r="AG31" s="71">
        <f t="shared" si="4"/>
        <v>4.3</v>
      </c>
      <c r="AJ31" s="72">
        <f t="shared" si="3"/>
        <v>0.1850000000000005</v>
      </c>
    </row>
    <row r="32" spans="1:36" x14ac:dyDescent="0.5">
      <c r="A32" s="28">
        <v>12.4</v>
      </c>
      <c r="B32" s="28">
        <v>0.68</v>
      </c>
      <c r="C32" s="28">
        <v>0.24299999999999999</v>
      </c>
      <c r="E32">
        <f t="shared" si="0"/>
        <v>-6.4102564102563875E-3</v>
      </c>
      <c r="G32">
        <f t="shared" si="1"/>
        <v>2.2556390977443552E-2</v>
      </c>
      <c r="I32">
        <f t="shared" si="2"/>
        <v>-8.1632653061224358E-3</v>
      </c>
      <c r="K32" s="26" t="s">
        <v>30</v>
      </c>
      <c r="L32" s="25">
        <f>T2</f>
        <v>46.083223502231235</v>
      </c>
      <c r="M32" s="25"/>
      <c r="N32" s="25"/>
      <c r="Q32" s="40" t="s">
        <v>95</v>
      </c>
      <c r="R32" s="40"/>
      <c r="S32" s="40"/>
      <c r="T32" s="40"/>
      <c r="U32" s="40"/>
      <c r="V32" s="40"/>
      <c r="W32" s="40"/>
      <c r="AG32" s="71">
        <f t="shared" si="4"/>
        <v>4.3</v>
      </c>
      <c r="AJ32" s="72">
        <f t="shared" si="3"/>
        <v>0.14100000000000001</v>
      </c>
    </row>
    <row r="33" spans="1:36" x14ac:dyDescent="0.5">
      <c r="A33" s="28">
        <v>12.48</v>
      </c>
      <c r="B33" s="28">
        <v>0.66500000000000004</v>
      </c>
      <c r="C33" s="28">
        <v>0.245</v>
      </c>
      <c r="E33">
        <f t="shared" si="0"/>
        <v>8.0192461908579205E-4</v>
      </c>
      <c r="G33">
        <f t="shared" si="1"/>
        <v>-2.2058823529411797E-2</v>
      </c>
      <c r="I33">
        <f t="shared" si="2"/>
        <v>-7.5471698113207641E-2</v>
      </c>
      <c r="K33" s="26" t="s">
        <v>31</v>
      </c>
      <c r="L33" s="25">
        <f>T3</f>
        <v>73.798450842118271</v>
      </c>
      <c r="M33" s="25"/>
      <c r="N33" s="25"/>
      <c r="Q33" s="40" t="s">
        <v>57</v>
      </c>
      <c r="R33" s="40"/>
      <c r="S33" s="40"/>
      <c r="T33" s="40"/>
      <c r="U33" s="40"/>
      <c r="V33" s="40"/>
      <c r="W33" s="40"/>
      <c r="AG33" s="71">
        <f t="shared" si="4"/>
        <v>4.3</v>
      </c>
      <c r="AJ33" s="72">
        <f t="shared" si="3"/>
        <v>0.16333333333333311</v>
      </c>
    </row>
    <row r="34" spans="1:36" x14ac:dyDescent="0.5">
      <c r="A34" s="28">
        <v>12.47</v>
      </c>
      <c r="B34" s="28">
        <v>0.68</v>
      </c>
      <c r="C34" s="28">
        <v>0.26500000000000001</v>
      </c>
      <c r="E34">
        <f t="shared" si="0"/>
        <v>4.0257648953301306E-3</v>
      </c>
      <c r="G34">
        <f t="shared" si="1"/>
        <v>-7.2992700729926918E-3</v>
      </c>
      <c r="I34">
        <f t="shared" si="2"/>
        <v>-3.7593984962406291E-3</v>
      </c>
      <c r="K34" s="26" t="s">
        <v>32</v>
      </c>
      <c r="L34" s="25">
        <f>T4</f>
        <v>-118.88167434434949</v>
      </c>
      <c r="M34" s="25"/>
      <c r="N34" s="25"/>
      <c r="Q34" s="40" t="s">
        <v>53</v>
      </c>
      <c r="R34" s="40"/>
      <c r="S34" s="40"/>
      <c r="T34" s="40"/>
      <c r="U34" s="40"/>
      <c r="V34" s="40"/>
      <c r="W34" s="40"/>
      <c r="AG34" s="71">
        <f t="shared" si="4"/>
        <v>4.3</v>
      </c>
      <c r="AJ34" s="72">
        <f t="shared" si="3"/>
        <v>0.17166666666666686</v>
      </c>
    </row>
    <row r="35" spans="1:36" x14ac:dyDescent="0.5">
      <c r="A35" s="28">
        <v>12.42</v>
      </c>
      <c r="B35" s="28">
        <v>0.68500000000000005</v>
      </c>
      <c r="C35" s="28">
        <v>0.26600000000000001</v>
      </c>
      <c r="E35">
        <f t="shared" si="0"/>
        <v>3.7593984962405846E-2</v>
      </c>
      <c r="G35">
        <f t="shared" si="1"/>
        <v>2.2388059701492491E-2</v>
      </c>
      <c r="I35">
        <f t="shared" si="2"/>
        <v>7.258064516129048E-2</v>
      </c>
      <c r="K35" s="38" t="s">
        <v>45</v>
      </c>
      <c r="L35" s="29"/>
      <c r="M35" s="29"/>
      <c r="N35" s="29"/>
      <c r="Q35" s="40" t="s">
        <v>58</v>
      </c>
      <c r="R35" s="40"/>
      <c r="S35" s="40"/>
      <c r="T35" s="40"/>
      <c r="U35" s="40"/>
      <c r="V35" s="40"/>
      <c r="W35" s="40"/>
      <c r="AG35" s="71">
        <f t="shared" si="4"/>
        <v>4.3</v>
      </c>
      <c r="AJ35" s="72">
        <f t="shared" si="3"/>
        <v>0.15700000000000003</v>
      </c>
    </row>
    <row r="36" spans="1:36" x14ac:dyDescent="0.5">
      <c r="A36" s="28">
        <v>11.97</v>
      </c>
      <c r="B36" s="28">
        <v>0.67</v>
      </c>
      <c r="C36" s="28">
        <v>0.248</v>
      </c>
      <c r="E36">
        <f t="shared" si="0"/>
        <v>-2.4999999999999467E-3</v>
      </c>
      <c r="G36">
        <f t="shared" si="1"/>
        <v>-7.4074074074074181E-3</v>
      </c>
      <c r="I36">
        <f t="shared" si="2"/>
        <v>1.6393442622950838E-2</v>
      </c>
      <c r="K36" s="30" t="s">
        <v>43</v>
      </c>
      <c r="L36" s="29">
        <f>1+AVERAGEIF(E2:E90,"&gt;=0")</f>
        <v>1.0112868601668554</v>
      </c>
      <c r="M36" s="29">
        <f>1+AVERAGEIF(G2:G90,"&gt;=0")</f>
        <v>1.0281606100123384</v>
      </c>
      <c r="N36" s="29">
        <f>1+AVERAGEIF(I2:I90,"&gt;=0")</f>
        <v>1.030953864197357</v>
      </c>
      <c r="Q36" s="40" t="s">
        <v>54</v>
      </c>
      <c r="R36" s="40"/>
      <c r="S36" s="40"/>
      <c r="T36" s="40"/>
      <c r="U36" s="40"/>
      <c r="V36" s="40"/>
      <c r="W36" s="40"/>
      <c r="AG36" s="71">
        <f t="shared" si="4"/>
        <v>4.3</v>
      </c>
      <c r="AJ36" s="72">
        <f t="shared" si="3"/>
        <v>0</v>
      </c>
    </row>
    <row r="37" spans="1:36" x14ac:dyDescent="0.5">
      <c r="A37" s="28">
        <v>12</v>
      </c>
      <c r="B37" s="28">
        <v>0.67500000000000004</v>
      </c>
      <c r="C37" s="28">
        <v>0.24399999999999999</v>
      </c>
      <c r="E37">
        <f t="shared" si="0"/>
        <v>-9.0834021469858861E-3</v>
      </c>
      <c r="G37">
        <f t="shared" si="1"/>
        <v>-4.9295774647887258E-2</v>
      </c>
      <c r="I37">
        <f t="shared" si="2"/>
        <v>8.2644628099173278E-3</v>
      </c>
      <c r="K37" s="30" t="s">
        <v>44</v>
      </c>
      <c r="L37" s="29">
        <f>1+AVERAGEIF(E2:E90,"&lt;=0")</f>
        <v>0.98841747887219955</v>
      </c>
      <c r="M37" s="29">
        <f>1+AVERAGEIF(G2:G90,"&lt;=0")</f>
        <v>0.98338094898769668</v>
      </c>
      <c r="N37" s="29">
        <f>1+AVERAGEIF(I2:I90,"&lt;=0")</f>
        <v>0.97718065655889308</v>
      </c>
      <c r="Q37" s="40"/>
      <c r="R37" s="40"/>
      <c r="S37" s="40"/>
      <c r="T37" s="40"/>
      <c r="U37" s="40"/>
      <c r="V37" s="40"/>
      <c r="W37" s="40"/>
      <c r="AG37" s="71">
        <f t="shared" si="4"/>
        <v>4.3</v>
      </c>
      <c r="AJ37" s="72">
        <f t="shared" si="3"/>
        <v>6.3333333333339681E-3</v>
      </c>
    </row>
    <row r="38" spans="1:36" x14ac:dyDescent="0.5">
      <c r="A38" s="28">
        <v>12.11</v>
      </c>
      <c r="B38" s="28">
        <v>0.71</v>
      </c>
      <c r="C38" s="28">
        <v>0.24199999999999999</v>
      </c>
      <c r="E38">
        <f t="shared" si="0"/>
        <v>3.314001657000798E-3</v>
      </c>
      <c r="G38">
        <f t="shared" si="1"/>
        <v>1.4285714285714235E-2</v>
      </c>
      <c r="I38">
        <f t="shared" si="2"/>
        <v>2.9787234042553123E-2</v>
      </c>
      <c r="K38" s="30" t="s">
        <v>24</v>
      </c>
      <c r="L38" s="29">
        <f>L36*L37</f>
        <v>0.99957360874270584</v>
      </c>
      <c r="M38" s="29">
        <f>M36*M37</f>
        <v>1.0110735563857025</v>
      </c>
      <c r="N38" s="29">
        <f>N36*N37</f>
        <v>1.0074281738983013</v>
      </c>
      <c r="Q38" s="40" t="s">
        <v>71</v>
      </c>
      <c r="R38" s="40"/>
      <c r="S38" s="55" t="s">
        <v>72</v>
      </c>
      <c r="T38" s="40"/>
      <c r="U38" s="40"/>
      <c r="V38" s="40"/>
      <c r="W38" s="40"/>
      <c r="AG38" s="71">
        <f t="shared" si="4"/>
        <v>4.3</v>
      </c>
      <c r="AJ38" s="72">
        <f t="shared" si="3"/>
        <v>5.400000000000027E-2</v>
      </c>
    </row>
    <row r="39" spans="1:36" ht="17.7" x14ac:dyDescent="0.55000000000000004">
      <c r="A39" s="28">
        <v>12.07</v>
      </c>
      <c r="B39" s="28">
        <v>0.7</v>
      </c>
      <c r="C39" s="28">
        <v>0.23499999999999999</v>
      </c>
      <c r="E39">
        <f t="shared" si="0"/>
        <v>-2.029220779220775E-2</v>
      </c>
      <c r="G39">
        <f t="shared" si="1"/>
        <v>-1.4084507042253502E-2</v>
      </c>
      <c r="I39">
        <f t="shared" si="2"/>
        <v>-9.2664092664092701E-2</v>
      </c>
      <c r="K39" s="34" t="s">
        <v>47</v>
      </c>
      <c r="L39" s="35"/>
      <c r="M39" s="35"/>
      <c r="N39" s="35"/>
      <c r="O39" s="35"/>
      <c r="P39" s="35"/>
      <c r="Q39" s="35"/>
      <c r="R39" s="35"/>
      <c r="AG39" s="71">
        <f t="shared" si="4"/>
        <v>4.3</v>
      </c>
      <c r="AJ39" s="72">
        <f t="shared" si="3"/>
        <v>3.5000000000000142E-2</v>
      </c>
    </row>
    <row r="40" spans="1:36" ht="18" x14ac:dyDescent="0.6">
      <c r="A40" s="28">
        <v>12.32</v>
      </c>
      <c r="B40" s="28">
        <v>0.71</v>
      </c>
      <c r="C40" s="28">
        <v>0.25900000000000001</v>
      </c>
      <c r="E40">
        <f t="shared" si="0"/>
        <v>6.5359477124182774E-3</v>
      </c>
      <c r="G40">
        <f t="shared" si="1"/>
        <v>7.0921985815601829E-3</v>
      </c>
      <c r="I40">
        <f t="shared" si="2"/>
        <v>-3.7174721189591087E-2</v>
      </c>
      <c r="K40" s="36" t="s">
        <v>48</v>
      </c>
      <c r="L40" s="35">
        <v>0.5</v>
      </c>
      <c r="M40" s="35" t="s">
        <v>59</v>
      </c>
      <c r="N40" s="35"/>
      <c r="O40" s="35"/>
      <c r="P40" s="35"/>
      <c r="Q40" s="35">
        <f>MIN(L28:L30)</f>
        <v>4.3135583637235742E-3</v>
      </c>
      <c r="R40" s="35">
        <f>MAX(L28:L30)</f>
        <v>0.30005992509363322</v>
      </c>
      <c r="AG40" s="71">
        <f t="shared" si="4"/>
        <v>4.3</v>
      </c>
      <c r="AJ40" s="72">
        <f t="shared" si="3"/>
        <v>0.12966666666666704</v>
      </c>
    </row>
    <row r="41" spans="1:36" ht="18" x14ac:dyDescent="0.6">
      <c r="A41" s="28">
        <v>12.24</v>
      </c>
      <c r="B41" s="28">
        <v>0.70499999999999996</v>
      </c>
      <c r="C41" s="28">
        <v>0.26900000000000002</v>
      </c>
      <c r="E41">
        <f t="shared" si="0"/>
        <v>-3.0110935023771712E-2</v>
      </c>
      <c r="G41">
        <f t="shared" si="1"/>
        <v>-3.4246575342465779E-2</v>
      </c>
      <c r="I41">
        <f t="shared" si="2"/>
        <v>7.4906367041198685E-3</v>
      </c>
      <c r="K41" s="36" t="s">
        <v>46</v>
      </c>
      <c r="L41" s="35">
        <f>T7</f>
        <v>26.111409298302682</v>
      </c>
      <c r="M41" s="35"/>
      <c r="N41" s="35"/>
      <c r="O41" s="35"/>
      <c r="P41" s="35"/>
      <c r="Q41" s="35"/>
      <c r="R41" s="35"/>
      <c r="AG41" s="71">
        <f t="shared" si="4"/>
        <v>4.3</v>
      </c>
      <c r="AJ41" s="72">
        <f t="shared" si="3"/>
        <v>0.10466666666666669</v>
      </c>
    </row>
    <row r="42" spans="1:36" x14ac:dyDescent="0.5">
      <c r="A42" s="28">
        <v>12.62</v>
      </c>
      <c r="B42" s="28">
        <v>0.73</v>
      </c>
      <c r="C42" s="28">
        <v>0.26700000000000002</v>
      </c>
      <c r="E42">
        <f t="shared" si="0"/>
        <v>-2.0186335403726829E-2</v>
      </c>
      <c r="G42">
        <f t="shared" si="1"/>
        <v>-3.3112582781457012E-2</v>
      </c>
      <c r="I42">
        <f t="shared" si="2"/>
        <v>-2.9090909090909167E-2</v>
      </c>
      <c r="AG42" s="71">
        <f t="shared" si="4"/>
        <v>4.3</v>
      </c>
      <c r="AJ42" s="72">
        <f t="shared" si="3"/>
        <v>0.23899999999999988</v>
      </c>
    </row>
    <row r="43" spans="1:36" ht="18" x14ac:dyDescent="0.6">
      <c r="A43" s="28">
        <v>12.88</v>
      </c>
      <c r="B43" s="28">
        <v>0.755</v>
      </c>
      <c r="C43" s="28">
        <v>0.27500000000000002</v>
      </c>
      <c r="E43">
        <f t="shared" si="0"/>
        <v>-9.2307692307691536E-3</v>
      </c>
      <c r="G43">
        <f t="shared" si="1"/>
        <v>-1.3071895424836666E-2</v>
      </c>
      <c r="I43">
        <f t="shared" si="2"/>
        <v>3.7735849056603765E-2</v>
      </c>
      <c r="K43" s="51" t="s">
        <v>94</v>
      </c>
      <c r="X43" s="56"/>
      <c r="Y43" s="56"/>
      <c r="Z43" s="56"/>
      <c r="AA43" s="56"/>
      <c r="AB43" s="56"/>
      <c r="AG43" s="71">
        <f t="shared" si="4"/>
        <v>4.3</v>
      </c>
      <c r="AJ43" s="72">
        <f t="shared" si="3"/>
        <v>0.33666666666666778</v>
      </c>
    </row>
    <row r="44" spans="1:36" ht="18" x14ac:dyDescent="0.6">
      <c r="A44" s="28">
        <v>13</v>
      </c>
      <c r="B44" s="28">
        <v>0.76500000000000001</v>
      </c>
      <c r="C44" s="28">
        <v>0.26500000000000001</v>
      </c>
      <c r="E44">
        <f t="shared" si="0"/>
        <v>-3.8314176245211051E-3</v>
      </c>
      <c r="G44">
        <f t="shared" si="1"/>
        <v>-6.4935064935065512E-3</v>
      </c>
      <c r="I44">
        <f t="shared" si="2"/>
        <v>-1.1194029850746245E-2</v>
      </c>
      <c r="M44" s="43" t="s">
        <v>62</v>
      </c>
      <c r="X44" s="56"/>
      <c r="Y44" s="56"/>
      <c r="Z44" s="56"/>
      <c r="AA44" s="56"/>
      <c r="AB44" s="56"/>
      <c r="AG44" s="71">
        <f t="shared" si="4"/>
        <v>4.3</v>
      </c>
      <c r="AJ44" s="72">
        <f t="shared" si="3"/>
        <v>0.37666666666666693</v>
      </c>
    </row>
    <row r="45" spans="1:36" ht="20.7" x14ac:dyDescent="0.7">
      <c r="A45" s="28">
        <v>13.05</v>
      </c>
      <c r="B45" s="28">
        <v>0.77</v>
      </c>
      <c r="C45" s="28">
        <v>0.26800000000000002</v>
      </c>
      <c r="E45">
        <f t="shared" si="0"/>
        <v>2.3041474654379446E-3</v>
      </c>
      <c r="G45">
        <f t="shared" si="1"/>
        <v>-1.2820512820512886E-2</v>
      </c>
      <c r="I45">
        <f t="shared" si="2"/>
        <v>5.9288537549407216E-2</v>
      </c>
      <c r="J45" s="41" t="s">
        <v>61</v>
      </c>
      <c r="K45" s="49">
        <v>0.02</v>
      </c>
      <c r="L45" s="41" t="s">
        <v>64</v>
      </c>
      <c r="M45" s="42"/>
      <c r="N45" s="42"/>
      <c r="O45" s="50">
        <f>-Q9*_xlfn.NORM.INV(K45,L40,SQRT(L41))</f>
        <v>46974.235226074656</v>
      </c>
      <c r="P45" s="41" t="s">
        <v>63</v>
      </c>
      <c r="Q45" s="47"/>
      <c r="X45" s="56"/>
      <c r="Y45" s="56"/>
      <c r="Z45" s="56"/>
      <c r="AA45" s="56"/>
      <c r="AB45" s="56"/>
      <c r="AG45" s="71">
        <f t="shared" si="4"/>
        <v>4.3</v>
      </c>
      <c r="AJ45" s="72">
        <f t="shared" si="3"/>
        <v>0.3960000000000008</v>
      </c>
    </row>
    <row r="46" spans="1:36" ht="15.7" x14ac:dyDescent="0.55000000000000004">
      <c r="A46" s="28">
        <v>13.02</v>
      </c>
      <c r="B46" s="28">
        <v>0.78</v>
      </c>
      <c r="C46" s="28">
        <v>0.253</v>
      </c>
      <c r="E46">
        <f t="shared" si="0"/>
        <v>7.68639508070601E-4</v>
      </c>
      <c r="G46">
        <f t="shared" si="1"/>
        <v>1.2987012987013102E-2</v>
      </c>
      <c r="I46">
        <f t="shared" si="2"/>
        <v>-5.9479553903345805E-2</v>
      </c>
      <c r="J46" s="64"/>
      <c r="K46" s="64"/>
      <c r="L46" s="64">
        <f>1-K45</f>
        <v>0.98</v>
      </c>
      <c r="M46" s="65" t="s">
        <v>91</v>
      </c>
      <c r="N46" s="64"/>
      <c r="O46" s="64"/>
      <c r="P46" s="64">
        <f>O45</f>
        <v>46974.235226074656</v>
      </c>
      <c r="Q46" s="65" t="s">
        <v>90</v>
      </c>
      <c r="X46" s="56"/>
      <c r="Y46" s="60"/>
      <c r="Z46" s="60"/>
      <c r="AA46" s="60"/>
      <c r="AB46" s="56"/>
      <c r="AG46" s="71">
        <f t="shared" si="4"/>
        <v>4.3</v>
      </c>
      <c r="AJ46" s="72">
        <f t="shared" si="3"/>
        <v>0.38433333333333319</v>
      </c>
    </row>
    <row r="47" spans="1:36" x14ac:dyDescent="0.5">
      <c r="A47" s="28">
        <v>13.01</v>
      </c>
      <c r="B47" s="28">
        <v>0.77</v>
      </c>
      <c r="C47" s="28">
        <v>0.26900000000000002</v>
      </c>
      <c r="E47">
        <f t="shared" si="0"/>
        <v>-9.1393754760091817E-3</v>
      </c>
      <c r="G47">
        <f t="shared" si="1"/>
        <v>0</v>
      </c>
      <c r="I47">
        <f t="shared" si="2"/>
        <v>3.4615384615384714E-2</v>
      </c>
      <c r="X47" s="61"/>
      <c r="Y47" s="61"/>
      <c r="Z47" s="61"/>
      <c r="AA47" s="61"/>
      <c r="AB47" s="56"/>
      <c r="AG47" s="71">
        <f t="shared" si="4"/>
        <v>4.3</v>
      </c>
      <c r="AJ47" s="72">
        <f t="shared" si="3"/>
        <v>0.38300000000000001</v>
      </c>
    </row>
    <row r="48" spans="1:36" ht="54.7" x14ac:dyDescent="0.7">
      <c r="A48" s="28">
        <v>13.13</v>
      </c>
      <c r="B48" s="28">
        <v>0.77</v>
      </c>
      <c r="C48" s="28">
        <v>0.26</v>
      </c>
      <c r="E48">
        <f t="shared" si="0"/>
        <v>0</v>
      </c>
      <c r="G48">
        <f t="shared" si="1"/>
        <v>8.4507042253521236E-2</v>
      </c>
      <c r="I48">
        <f t="shared" si="2"/>
        <v>-2.9850746268656692E-2</v>
      </c>
      <c r="J48" s="70" t="s">
        <v>65</v>
      </c>
      <c r="K48" s="69"/>
      <c r="L48" s="45"/>
      <c r="M48" s="48">
        <v>0</v>
      </c>
      <c r="N48" s="44" t="s">
        <v>60</v>
      </c>
      <c r="O48" s="50">
        <f>1/2+1/2*ERF((-M48/Q9-L40)/SQRT(L41*2))</f>
        <v>0.46102623690248978</v>
      </c>
      <c r="P48" s="68" t="s">
        <v>93</v>
      </c>
      <c r="Q48" s="67">
        <f>M48</f>
        <v>0</v>
      </c>
      <c r="R48" s="66">
        <f>-SQRT(2*L41)*Q14*(-(1/2)*EXP(-(1/2)*(Q9*L40+M48)^2/(Q14^2*L41)))/(0.886226925452758-0.886226925452758*ERF((1/SQRT(2))*(Q9*L40+M48)/(Q14*SQRT(L41))))+Q9*L40</f>
        <v>23033.231490481256</v>
      </c>
      <c r="X48" s="61"/>
      <c r="Y48" s="61"/>
      <c r="Z48" s="61"/>
      <c r="AA48" s="61"/>
      <c r="AB48" s="56"/>
      <c r="AG48" s="71">
        <f t="shared" si="4"/>
        <v>4.3</v>
      </c>
      <c r="AJ48" s="72">
        <f t="shared" si="3"/>
        <v>0.41999999999999993</v>
      </c>
    </row>
    <row r="49" spans="1:36" x14ac:dyDescent="0.5">
      <c r="A49" s="28">
        <v>13.13</v>
      </c>
      <c r="B49" s="28">
        <v>0.71</v>
      </c>
      <c r="C49" s="28">
        <v>0.26800000000000002</v>
      </c>
      <c r="E49">
        <f t="shared" si="0"/>
        <v>1.0000000000000009E-2</v>
      </c>
      <c r="G49">
        <f t="shared" si="1"/>
        <v>6.7669172932330657E-2</v>
      </c>
      <c r="I49">
        <f t="shared" si="2"/>
        <v>3.0769230769230882E-2</v>
      </c>
      <c r="X49" s="61"/>
      <c r="Y49" s="61"/>
      <c r="Z49" s="61"/>
      <c r="AA49" s="61"/>
      <c r="AB49" s="56"/>
      <c r="AG49" s="71">
        <f t="shared" si="4"/>
        <v>4.3</v>
      </c>
      <c r="AJ49" s="72">
        <f t="shared" si="3"/>
        <v>0.40266666666666673</v>
      </c>
    </row>
    <row r="50" spans="1:36" x14ac:dyDescent="0.5">
      <c r="A50" s="28">
        <v>13</v>
      </c>
      <c r="B50" s="28">
        <v>0.66500000000000004</v>
      </c>
      <c r="C50" s="28">
        <v>0.26</v>
      </c>
      <c r="E50">
        <f t="shared" si="0"/>
        <v>0</v>
      </c>
      <c r="G50">
        <f t="shared" si="1"/>
        <v>7.258064516129048E-2</v>
      </c>
      <c r="I50">
        <f t="shared" si="2"/>
        <v>-7.1428571428571508E-2</v>
      </c>
      <c r="X50" s="61"/>
      <c r="Y50" s="61" t="s">
        <v>84</v>
      </c>
      <c r="Z50" s="61">
        <f>Y12</f>
        <v>5.5555555555555558E-3</v>
      </c>
      <c r="AA50" s="61"/>
      <c r="AB50" s="56"/>
      <c r="AG50" s="71">
        <f t="shared" si="4"/>
        <v>4.3</v>
      </c>
      <c r="AJ50" s="72">
        <f t="shared" si="3"/>
        <v>0.34166666666666679</v>
      </c>
    </row>
    <row r="51" spans="1:36" x14ac:dyDescent="0.5">
      <c r="A51" s="28">
        <v>13</v>
      </c>
      <c r="B51" s="28">
        <v>0.62</v>
      </c>
      <c r="C51" s="28">
        <v>0.28000000000000003</v>
      </c>
      <c r="E51">
        <f t="shared" si="0"/>
        <v>-2.4024024024024038E-2</v>
      </c>
      <c r="G51">
        <f t="shared" si="1"/>
        <v>-5.3435114503816883E-2</v>
      </c>
      <c r="I51">
        <f t="shared" si="2"/>
        <v>-3.4482758620689502E-2</v>
      </c>
      <c r="X51" s="61"/>
      <c r="Y51" s="61" t="s">
        <v>46</v>
      </c>
      <c r="Z51" s="61">
        <f>LN(L36)/(SQRT(Y14))</f>
        <v>0.21295357401738843</v>
      </c>
      <c r="AA51" s="61"/>
      <c r="AB51" s="56"/>
      <c r="AG51" s="71">
        <f t="shared" si="4"/>
        <v>4.3</v>
      </c>
      <c r="AJ51" s="72">
        <f t="shared" si="3"/>
        <v>0.33333333333333304</v>
      </c>
    </row>
    <row r="52" spans="1:36" x14ac:dyDescent="0.5">
      <c r="A52" s="28">
        <v>13.32</v>
      </c>
      <c r="B52" s="28">
        <v>0.65500000000000003</v>
      </c>
      <c r="C52" s="28">
        <v>0.28999999999999998</v>
      </c>
      <c r="E52">
        <f t="shared" si="0"/>
        <v>-2.2471910112359383E-3</v>
      </c>
      <c r="G52">
        <f t="shared" si="1"/>
        <v>-7.575757575757569E-3</v>
      </c>
      <c r="I52">
        <f t="shared" si="2"/>
        <v>-3.0100334448160515E-2</v>
      </c>
      <c r="X52" s="61"/>
      <c r="Y52" s="61" t="s">
        <v>83</v>
      </c>
      <c r="Z52" s="61">
        <f>(LN(Y17/Z23)-Y13*Y12)/(Z51*SQRT(Y12))+1/2*Z51*SQRT(Y12)</f>
        <v>-225.81185672148752</v>
      </c>
      <c r="AA52" s="61"/>
      <c r="AB52" s="56"/>
      <c r="AG52" s="71">
        <f t="shared" si="4"/>
        <v>4.3</v>
      </c>
      <c r="AJ52" s="72">
        <f t="shared" si="3"/>
        <v>0.45500000000000007</v>
      </c>
    </row>
    <row r="53" spans="1:36" x14ac:dyDescent="0.5">
      <c r="A53" s="28">
        <v>13.35</v>
      </c>
      <c r="B53" s="28">
        <v>0.66</v>
      </c>
      <c r="C53" s="28">
        <v>0.29899999999999999</v>
      </c>
      <c r="E53">
        <f t="shared" si="0"/>
        <v>-1.1111111111111183E-2</v>
      </c>
      <c r="G53">
        <f t="shared" si="1"/>
        <v>-4.3478260869565077E-2</v>
      </c>
      <c r="I53">
        <f t="shared" si="2"/>
        <v>-2.2875816993464082E-2</v>
      </c>
      <c r="L53" s="46"/>
      <c r="X53" s="61"/>
      <c r="Y53" s="61" t="s">
        <v>75</v>
      </c>
      <c r="Z53" s="61">
        <f>Z23*(1/2+1/2*ERF((-Z52+Z51*SQRT(Z50))/SQRT(2)))-Y17*EXP(-Y13*Z50)*(1/2+1/2*ERF(-Z52/SQRT(2)))</f>
        <v>12.950308204896791</v>
      </c>
      <c r="AA53" s="61"/>
      <c r="AB53" s="56"/>
      <c r="AG53" s="71">
        <f t="shared" si="4"/>
        <v>4.3</v>
      </c>
      <c r="AJ53" s="72">
        <f t="shared" si="3"/>
        <v>0.4696666666666669</v>
      </c>
    </row>
    <row r="54" spans="1:36" x14ac:dyDescent="0.5">
      <c r="A54" s="28">
        <v>13.5</v>
      </c>
      <c r="B54" s="28">
        <v>0.69</v>
      </c>
      <c r="C54" s="28">
        <v>0.30599999999999999</v>
      </c>
      <c r="E54">
        <f t="shared" si="0"/>
        <v>8.2150858849887598E-3</v>
      </c>
      <c r="G54">
        <f t="shared" si="1"/>
        <v>0</v>
      </c>
      <c r="I54">
        <f t="shared" si="2"/>
        <v>2.0000000000000018E-2</v>
      </c>
      <c r="X54" s="56"/>
      <c r="Y54" s="61" t="s">
        <v>76</v>
      </c>
      <c r="Z54" s="56">
        <f>Z53-Z23+Y17*EXP(-Y13*Y12)</f>
        <v>0</v>
      </c>
      <c r="AA54" s="56"/>
      <c r="AB54" s="56"/>
      <c r="AG54" s="71">
        <f t="shared" si="4"/>
        <v>4.3</v>
      </c>
      <c r="AJ54" s="72">
        <f t="shared" si="3"/>
        <v>0.53200000000000003</v>
      </c>
    </row>
    <row r="55" spans="1:36" x14ac:dyDescent="0.5">
      <c r="A55" s="28">
        <v>13.39</v>
      </c>
      <c r="B55" s="28">
        <v>0.69</v>
      </c>
      <c r="C55" s="28">
        <v>0.3</v>
      </c>
      <c r="E55">
        <f t="shared" si="0"/>
        <v>1.593323216995457E-2</v>
      </c>
      <c r="G55">
        <f t="shared" si="1"/>
        <v>-6.1224489795918435E-2</v>
      </c>
      <c r="I55">
        <f t="shared" si="2"/>
        <v>-1.9607843137254943E-2</v>
      </c>
      <c r="AG55" s="71">
        <f t="shared" si="4"/>
        <v>4.3</v>
      </c>
      <c r="AJ55" s="72">
        <f t="shared" si="3"/>
        <v>0.49333333333333407</v>
      </c>
    </row>
    <row r="56" spans="1:36" x14ac:dyDescent="0.5">
      <c r="A56" s="28">
        <v>13.18</v>
      </c>
      <c r="B56" s="28">
        <v>0.73499999999999999</v>
      </c>
      <c r="C56" s="28">
        <v>0.30599999999999999</v>
      </c>
      <c r="E56">
        <f t="shared" si="0"/>
        <v>-1.199400299850073E-2</v>
      </c>
      <c r="G56">
        <f t="shared" si="1"/>
        <v>2.0833333333333259E-2</v>
      </c>
      <c r="I56">
        <f t="shared" si="2"/>
        <v>2.6845637583892579E-2</v>
      </c>
      <c r="AG56" s="71">
        <f t="shared" si="4"/>
        <v>4.3</v>
      </c>
      <c r="AJ56" s="72">
        <f t="shared" si="3"/>
        <v>0.44033333333333324</v>
      </c>
    </row>
    <row r="57" spans="1:36" x14ac:dyDescent="0.5">
      <c r="A57" s="28">
        <v>13.34</v>
      </c>
      <c r="B57" s="28">
        <v>0.72</v>
      </c>
      <c r="C57" s="28">
        <v>0.29799999999999999</v>
      </c>
      <c r="E57">
        <f t="shared" si="0"/>
        <v>-5.2199850857569396E-3</v>
      </c>
      <c r="G57">
        <f t="shared" si="1"/>
        <v>5.8823529411764497E-2</v>
      </c>
      <c r="I57">
        <f t="shared" si="2"/>
        <v>4.929577464788748E-2</v>
      </c>
      <c r="AG57" s="71">
        <f t="shared" si="4"/>
        <v>4.3</v>
      </c>
      <c r="AJ57" s="72">
        <f t="shared" si="3"/>
        <v>0.48600000000000065</v>
      </c>
    </row>
    <row r="58" spans="1:36" x14ac:dyDescent="0.5">
      <c r="A58" s="28">
        <v>13.41</v>
      </c>
      <c r="B58" s="28">
        <v>0.68</v>
      </c>
      <c r="C58" s="28">
        <v>0.28399999999999997</v>
      </c>
      <c r="E58">
        <f t="shared" si="0"/>
        <v>7.4626865671634235E-4</v>
      </c>
      <c r="G58">
        <f t="shared" si="1"/>
        <v>-2.857142857142847E-2</v>
      </c>
      <c r="I58">
        <f t="shared" si="2"/>
        <v>3.6496350364963348E-2</v>
      </c>
      <c r="AG58" s="71">
        <f t="shared" si="4"/>
        <v>4.3</v>
      </c>
      <c r="AJ58" s="72">
        <f t="shared" si="3"/>
        <v>0.4913333333333334</v>
      </c>
    </row>
    <row r="59" spans="1:36" x14ac:dyDescent="0.5">
      <c r="A59" s="28">
        <v>13.4</v>
      </c>
      <c r="B59" s="28">
        <v>0.7</v>
      </c>
      <c r="C59" s="28">
        <v>0.27400000000000002</v>
      </c>
      <c r="E59">
        <f t="shared" si="0"/>
        <v>3.6349574632637438E-2</v>
      </c>
      <c r="G59">
        <f t="shared" si="1"/>
        <v>0.19658119658119655</v>
      </c>
      <c r="I59">
        <f t="shared" si="2"/>
        <v>5.7915057915058021E-2</v>
      </c>
      <c r="AG59" s="71">
        <f t="shared" si="4"/>
        <v>4.3</v>
      </c>
      <c r="AJ59" s="72">
        <f t="shared" si="3"/>
        <v>0.4913333333333334</v>
      </c>
    </row>
    <row r="60" spans="1:36" x14ac:dyDescent="0.5">
      <c r="A60" s="28">
        <v>12.93</v>
      </c>
      <c r="B60" s="28">
        <v>0.58499999999999996</v>
      </c>
      <c r="C60" s="28">
        <v>0.25900000000000001</v>
      </c>
      <c r="E60">
        <f t="shared" si="0"/>
        <v>2.9458598726114671E-2</v>
      </c>
      <c r="G60">
        <f t="shared" si="1"/>
        <v>0.10377358490566024</v>
      </c>
      <c r="I60">
        <f t="shared" si="2"/>
        <v>5.7142857142857162E-2</v>
      </c>
      <c r="AG60" s="71">
        <f t="shared" si="4"/>
        <v>4.3</v>
      </c>
      <c r="AJ60" s="72">
        <f t="shared" si="3"/>
        <v>0.29133333333333411</v>
      </c>
    </row>
    <row r="61" spans="1:36" x14ac:dyDescent="0.5">
      <c r="A61" s="28">
        <v>12.56</v>
      </c>
      <c r="B61" s="28">
        <v>0.53</v>
      </c>
      <c r="C61" s="28">
        <v>0.245</v>
      </c>
      <c r="E61">
        <f t="shared" si="0"/>
        <v>0</v>
      </c>
      <c r="G61">
        <f t="shared" si="1"/>
        <v>7.2874493927125528E-2</v>
      </c>
      <c r="I61">
        <f t="shared" si="2"/>
        <v>8.2304526748970819E-3</v>
      </c>
      <c r="AG61" s="71">
        <f t="shared" si="4"/>
        <v>4.3</v>
      </c>
      <c r="AJ61" s="72">
        <f t="shared" si="3"/>
        <v>0.14499999999999957</v>
      </c>
    </row>
    <row r="62" spans="1:36" x14ac:dyDescent="0.5">
      <c r="A62" s="28">
        <v>12.56</v>
      </c>
      <c r="B62" s="28">
        <v>0.49399999999999999</v>
      </c>
      <c r="C62" s="28">
        <v>0.24299999999999999</v>
      </c>
      <c r="E62">
        <f t="shared" si="0"/>
        <v>-2.2568093385213928E-2</v>
      </c>
      <c r="G62">
        <f t="shared" si="1"/>
        <v>-2.1782178217821802E-2</v>
      </c>
      <c r="I62">
        <f t="shared" si="2"/>
        <v>-1.619433198380571E-2</v>
      </c>
      <c r="AG62" s="71">
        <f t="shared" si="4"/>
        <v>4.3</v>
      </c>
      <c r="AJ62" s="72">
        <f t="shared" si="3"/>
        <v>0.13233333333333341</v>
      </c>
    </row>
    <row r="63" spans="1:36" x14ac:dyDescent="0.5">
      <c r="A63" s="28">
        <v>12.85</v>
      </c>
      <c r="B63" s="28">
        <v>0.505</v>
      </c>
      <c r="C63" s="28">
        <v>0.247</v>
      </c>
      <c r="E63">
        <f t="shared" si="0"/>
        <v>1.0220125786163381E-2</v>
      </c>
      <c r="G63">
        <f t="shared" si="1"/>
        <v>-9.8039215686274161E-3</v>
      </c>
      <c r="I63">
        <f t="shared" si="2"/>
        <v>-4.633204633204635E-2</v>
      </c>
      <c r="AG63" s="71">
        <f t="shared" si="4"/>
        <v>4.3</v>
      </c>
      <c r="AJ63" s="72">
        <f t="shared" si="3"/>
        <v>0.23399999999999999</v>
      </c>
    </row>
    <row r="64" spans="1:36" x14ac:dyDescent="0.5">
      <c r="A64" s="28">
        <v>12.72</v>
      </c>
      <c r="B64" s="28">
        <v>0.51</v>
      </c>
      <c r="C64" s="28">
        <v>0.25900000000000001</v>
      </c>
      <c r="E64">
        <f t="shared" si="0"/>
        <v>1.1128775834658322E-2</v>
      </c>
      <c r="G64">
        <f t="shared" si="1"/>
        <v>0</v>
      </c>
      <c r="I64">
        <f t="shared" si="2"/>
        <v>0.13596491228070184</v>
      </c>
      <c r="AG64" s="71">
        <f t="shared" si="4"/>
        <v>4.3</v>
      </c>
      <c r="AJ64" s="72">
        <f t="shared" si="3"/>
        <v>0.19633333333333347</v>
      </c>
    </row>
    <row r="65" spans="1:36" x14ac:dyDescent="0.5">
      <c r="A65" s="28">
        <v>12.58</v>
      </c>
      <c r="B65" s="28">
        <v>0.51</v>
      </c>
      <c r="C65" s="28">
        <v>0.22800000000000001</v>
      </c>
      <c r="E65">
        <f t="shared" si="0"/>
        <v>-1.8720748829953227E-2</v>
      </c>
      <c r="G65">
        <f t="shared" si="1"/>
        <v>-9.7087378640776656E-3</v>
      </c>
      <c r="I65">
        <f t="shared" si="2"/>
        <v>1.3333333333333419E-2</v>
      </c>
      <c r="AG65" s="71">
        <f t="shared" si="4"/>
        <v>4.3</v>
      </c>
      <c r="AJ65" s="72">
        <f t="shared" si="3"/>
        <v>0.13933333333333309</v>
      </c>
    </row>
    <row r="66" spans="1:36" x14ac:dyDescent="0.5">
      <c r="A66" s="28">
        <v>12.82</v>
      </c>
      <c r="B66" s="28">
        <v>0.51500000000000001</v>
      </c>
      <c r="C66" s="28">
        <v>0.22500000000000001</v>
      </c>
      <c r="E66">
        <f t="shared" si="0"/>
        <v>-1.0802469135802517E-2</v>
      </c>
      <c r="G66">
        <f t="shared" si="1"/>
        <v>-1.9047619047619091E-2</v>
      </c>
      <c r="I66">
        <f t="shared" si="2"/>
        <v>3.6866359447004671E-2</v>
      </c>
      <c r="AG66" s="71">
        <f t="shared" si="4"/>
        <v>4.3</v>
      </c>
      <c r="AJ66" s="72">
        <f t="shared" si="3"/>
        <v>0.22000000000000064</v>
      </c>
    </row>
    <row r="67" spans="1:36" x14ac:dyDescent="0.5">
      <c r="A67" s="28">
        <v>12.96</v>
      </c>
      <c r="B67" s="28">
        <v>0.52500000000000002</v>
      </c>
      <c r="C67" s="28">
        <v>0.217</v>
      </c>
      <c r="E67">
        <f t="shared" ref="E67:E90" si="5">(A67/A68)-1</f>
        <v>-6.8965517241379448E-3</v>
      </c>
      <c r="G67">
        <f t="shared" ref="G67:G90" si="6">(B67/B68)-1</f>
        <v>9.6153846153845812E-3</v>
      </c>
      <c r="I67">
        <f t="shared" ref="I67:I90" si="7">(C67/C68)-1</f>
        <v>2.3584905660377409E-2</v>
      </c>
      <c r="AG67" s="71">
        <f t="shared" si="4"/>
        <v>4.3</v>
      </c>
      <c r="AJ67" s="72">
        <f t="shared" ref="AJ67:AJ91" si="8">MAX((A67+B67+C67)/3-AG67,0)</f>
        <v>0.26733333333333409</v>
      </c>
    </row>
    <row r="68" spans="1:36" x14ac:dyDescent="0.5">
      <c r="A68" s="28">
        <v>13.05</v>
      </c>
      <c r="B68" s="28">
        <v>0.52</v>
      </c>
      <c r="C68" s="28">
        <v>0.21199999999999999</v>
      </c>
      <c r="E68">
        <f t="shared" si="5"/>
        <v>-3.3333333333333326E-2</v>
      </c>
      <c r="G68">
        <f t="shared" si="6"/>
        <v>1.9607843137254832E-2</v>
      </c>
      <c r="I68">
        <f t="shared" si="7"/>
        <v>-2.3041474654377891E-2</v>
      </c>
      <c r="AG68" s="71">
        <f t="shared" ref="AG68:AG91" si="9">AG67</f>
        <v>4.3</v>
      </c>
      <c r="AJ68" s="72">
        <f t="shared" si="8"/>
        <v>0.29400000000000048</v>
      </c>
    </row>
    <row r="69" spans="1:36" x14ac:dyDescent="0.5">
      <c r="A69" s="28">
        <v>13.5</v>
      </c>
      <c r="B69" s="28">
        <v>0.51</v>
      </c>
      <c r="C69" s="28">
        <v>0.217</v>
      </c>
      <c r="E69">
        <f t="shared" si="5"/>
        <v>-2.5270758122743708E-2</v>
      </c>
      <c r="G69">
        <f t="shared" si="6"/>
        <v>-2.8571428571428581E-2</v>
      </c>
      <c r="I69">
        <f t="shared" si="7"/>
        <v>-3.9823008849557584E-2</v>
      </c>
      <c r="AG69" s="71">
        <f t="shared" si="9"/>
        <v>4.3</v>
      </c>
      <c r="AJ69" s="72">
        <f t="shared" si="8"/>
        <v>0.44233333333333391</v>
      </c>
    </row>
    <row r="70" spans="1:36" x14ac:dyDescent="0.5">
      <c r="A70" s="28">
        <v>13.85</v>
      </c>
      <c r="B70" s="28">
        <v>0.52500000000000002</v>
      </c>
      <c r="C70" s="28">
        <v>0.22600000000000001</v>
      </c>
      <c r="E70">
        <f t="shared" si="5"/>
        <v>-2.4647887323943629E-2</v>
      </c>
      <c r="G70">
        <f t="shared" si="6"/>
        <v>-9.4339622641509413E-3</v>
      </c>
      <c r="I70">
        <f t="shared" si="7"/>
        <v>2.7272727272727337E-2</v>
      </c>
      <c r="Z70" s="73" t="s">
        <v>97</v>
      </c>
      <c r="AA70" s="73"/>
      <c r="AB70" s="73"/>
      <c r="AC70" s="73"/>
      <c r="AD70" s="73"/>
      <c r="AE70" s="73"/>
      <c r="AF70" s="73"/>
      <c r="AG70" s="71">
        <f t="shared" si="9"/>
        <v>4.3</v>
      </c>
      <c r="AJ70" s="72">
        <f t="shared" si="8"/>
        <v>0.56700000000000017</v>
      </c>
    </row>
    <row r="71" spans="1:36" x14ac:dyDescent="0.5">
      <c r="A71" s="28">
        <v>14.2</v>
      </c>
      <c r="B71" s="28">
        <v>0.53</v>
      </c>
      <c r="C71" s="28">
        <v>0.22</v>
      </c>
      <c r="E71">
        <f t="shared" si="5"/>
        <v>7.0921985815601829E-3</v>
      </c>
      <c r="G71">
        <f t="shared" si="6"/>
        <v>0</v>
      </c>
      <c r="I71">
        <f t="shared" si="7"/>
        <v>-8.3333333333333259E-2</v>
      </c>
      <c r="Z71" s="73" t="s">
        <v>98</v>
      </c>
      <c r="AA71" s="73"/>
      <c r="AB71" s="73"/>
      <c r="AC71" s="73"/>
      <c r="AD71" s="73">
        <f>AH2</f>
        <v>0.30005992509363322</v>
      </c>
      <c r="AE71" s="73"/>
      <c r="AF71" s="73"/>
      <c r="AG71" s="71">
        <f t="shared" si="9"/>
        <v>4.3</v>
      </c>
      <c r="AJ71" s="72">
        <f t="shared" si="8"/>
        <v>0.68333333333333357</v>
      </c>
    </row>
    <row r="72" spans="1:36" x14ac:dyDescent="0.5">
      <c r="A72" s="28">
        <v>14.1</v>
      </c>
      <c r="B72" s="28">
        <v>0.53</v>
      </c>
      <c r="C72" s="28">
        <v>0.24</v>
      </c>
      <c r="E72">
        <f t="shared" si="5"/>
        <v>-9.1356289529164192E-3</v>
      </c>
      <c r="G72">
        <f t="shared" si="6"/>
        <v>2.9126213592232997E-2</v>
      </c>
      <c r="I72">
        <f t="shared" si="7"/>
        <v>1.6949152542372836E-2</v>
      </c>
      <c r="Z72" s="73" t="s">
        <v>99</v>
      </c>
      <c r="AA72" s="73"/>
      <c r="AB72" s="73"/>
      <c r="AC72" s="73"/>
      <c r="AD72" s="73">
        <f>AI2</f>
        <v>3.251379166491325E-2</v>
      </c>
      <c r="AE72" s="73"/>
      <c r="AF72" s="73"/>
      <c r="AG72" s="71">
        <f t="shared" si="9"/>
        <v>4.3</v>
      </c>
      <c r="AJ72" s="72">
        <f t="shared" si="8"/>
        <v>0.65666666666666629</v>
      </c>
    </row>
    <row r="73" spans="1:36" x14ac:dyDescent="0.5">
      <c r="A73" s="28">
        <v>14.23</v>
      </c>
      <c r="B73" s="28">
        <v>0.51500000000000001</v>
      </c>
      <c r="C73" s="28">
        <v>0.23599999999999999</v>
      </c>
      <c r="E73">
        <f t="shared" si="5"/>
        <v>0</v>
      </c>
      <c r="G73">
        <f t="shared" si="6"/>
        <v>9.8039215686274161E-3</v>
      </c>
      <c r="I73">
        <f t="shared" si="7"/>
        <v>7.2727272727272751E-2</v>
      </c>
      <c r="AG73" s="71">
        <f t="shared" si="9"/>
        <v>4.3</v>
      </c>
      <c r="AJ73" s="72">
        <f t="shared" si="8"/>
        <v>0.6936666666666671</v>
      </c>
    </row>
    <row r="74" spans="1:36" x14ac:dyDescent="0.5">
      <c r="A74" s="28">
        <v>14.23</v>
      </c>
      <c r="B74" s="28">
        <v>0.51</v>
      </c>
      <c r="C74" s="28">
        <v>0.22</v>
      </c>
      <c r="E74">
        <f t="shared" si="5"/>
        <v>1.2811387900355742E-2</v>
      </c>
      <c r="G74">
        <f t="shared" si="6"/>
        <v>9.9009900990099098E-3</v>
      </c>
      <c r="I74">
        <f t="shared" si="7"/>
        <v>1.3824884792626779E-2</v>
      </c>
      <c r="AG74" s="71">
        <f t="shared" si="9"/>
        <v>4.3</v>
      </c>
      <c r="AJ74" s="72">
        <f t="shared" si="8"/>
        <v>0.68666666666666742</v>
      </c>
    </row>
    <row r="75" spans="1:36" x14ac:dyDescent="0.5">
      <c r="A75" s="28">
        <v>14.05</v>
      </c>
      <c r="B75" s="28">
        <v>0.505</v>
      </c>
      <c r="C75" s="28">
        <v>0.217</v>
      </c>
      <c r="E75">
        <f t="shared" si="5"/>
        <v>3.5714285714285587E-3</v>
      </c>
      <c r="G75">
        <f t="shared" si="6"/>
        <v>-9.8039215686274161E-3</v>
      </c>
      <c r="I75">
        <f t="shared" si="7"/>
        <v>3.8277511961722466E-2</v>
      </c>
      <c r="AG75" s="71">
        <f t="shared" si="9"/>
        <v>4.3</v>
      </c>
      <c r="AJ75" s="72">
        <f t="shared" si="8"/>
        <v>0.62400000000000055</v>
      </c>
    </row>
    <row r="76" spans="1:36" x14ac:dyDescent="0.5">
      <c r="A76" s="28">
        <v>14</v>
      </c>
      <c r="B76" s="28">
        <v>0.51</v>
      </c>
      <c r="C76" s="28">
        <v>0.20899999999999999</v>
      </c>
      <c r="E76">
        <f t="shared" si="5"/>
        <v>2.1474588403722628E-3</v>
      </c>
      <c r="G76">
        <f t="shared" si="6"/>
        <v>2.4096385542168752E-2</v>
      </c>
      <c r="I76">
        <f t="shared" si="7"/>
        <v>2.9556650246305383E-2</v>
      </c>
      <c r="AG76" s="71">
        <f t="shared" si="9"/>
        <v>4.3</v>
      </c>
      <c r="AJ76" s="72">
        <f t="shared" si="8"/>
        <v>0.60633333333333361</v>
      </c>
    </row>
    <row r="77" spans="1:36" x14ac:dyDescent="0.5">
      <c r="A77" s="28">
        <v>13.97</v>
      </c>
      <c r="B77" s="28">
        <v>0.498</v>
      </c>
      <c r="C77" s="28">
        <v>0.20300000000000001</v>
      </c>
      <c r="E77">
        <f t="shared" si="5"/>
        <v>2.2693997071742356E-2</v>
      </c>
      <c r="G77">
        <f t="shared" si="6"/>
        <v>-4.2307692307692379E-2</v>
      </c>
      <c r="I77">
        <f t="shared" si="7"/>
        <v>-9.7560975609755074E-3</v>
      </c>
      <c r="AG77" s="71">
        <f t="shared" si="9"/>
        <v>4.3</v>
      </c>
      <c r="AJ77" s="72">
        <f t="shared" si="8"/>
        <v>0.5903333333333336</v>
      </c>
    </row>
    <row r="78" spans="1:36" x14ac:dyDescent="0.5">
      <c r="A78" s="28">
        <v>13.66</v>
      </c>
      <c r="B78" s="28">
        <v>0.52</v>
      </c>
      <c r="C78" s="28">
        <v>0.20499999999999999</v>
      </c>
      <c r="E78">
        <f t="shared" si="5"/>
        <v>2.936857562408246E-3</v>
      </c>
      <c r="G78">
        <f t="shared" si="6"/>
        <v>0</v>
      </c>
      <c r="I78">
        <f t="shared" si="7"/>
        <v>-1.4423076923076983E-2</v>
      </c>
      <c r="AG78" s="71">
        <f t="shared" si="9"/>
        <v>4.3</v>
      </c>
      <c r="AJ78" s="72">
        <f t="shared" si="8"/>
        <v>0.49500000000000011</v>
      </c>
    </row>
    <row r="79" spans="1:36" x14ac:dyDescent="0.5">
      <c r="A79" s="28">
        <v>13.62</v>
      </c>
      <c r="B79" s="28">
        <v>0.52</v>
      </c>
      <c r="C79" s="28">
        <v>0.20799999999999999</v>
      </c>
      <c r="E79">
        <f t="shared" si="5"/>
        <v>2.3290758827948732E-2</v>
      </c>
      <c r="G79">
        <f t="shared" si="6"/>
        <v>-9.52380952380949E-3</v>
      </c>
      <c r="I79">
        <f t="shared" si="7"/>
        <v>1.9607843137254832E-2</v>
      </c>
      <c r="AG79" s="71">
        <f t="shared" si="9"/>
        <v>4.3</v>
      </c>
      <c r="AJ79" s="72">
        <f t="shared" si="8"/>
        <v>0.4826666666666668</v>
      </c>
    </row>
    <row r="80" spans="1:36" x14ac:dyDescent="0.5">
      <c r="A80" s="28">
        <v>13.31</v>
      </c>
      <c r="B80" s="28">
        <v>0.52500000000000002</v>
      </c>
      <c r="C80" s="28">
        <v>0.20399999999999999</v>
      </c>
      <c r="E80">
        <f t="shared" si="5"/>
        <v>5.287009063444037E-3</v>
      </c>
      <c r="G80">
        <f t="shared" si="6"/>
        <v>0</v>
      </c>
      <c r="I80">
        <f t="shared" si="7"/>
        <v>-2.8571428571428581E-2</v>
      </c>
      <c r="AG80" s="71">
        <f t="shared" si="9"/>
        <v>4.3</v>
      </c>
      <c r="AJ80" s="72">
        <f t="shared" si="8"/>
        <v>0.37966666666666704</v>
      </c>
    </row>
    <row r="81" spans="1:36" x14ac:dyDescent="0.5">
      <c r="A81" s="28">
        <v>13.24</v>
      </c>
      <c r="B81" s="28">
        <v>0.52500000000000002</v>
      </c>
      <c r="C81" s="28">
        <v>0.21</v>
      </c>
      <c r="E81">
        <f t="shared" si="5"/>
        <v>1.0687022900763399E-2</v>
      </c>
      <c r="G81">
        <f t="shared" si="6"/>
        <v>-1.8691588785046731E-2</v>
      </c>
      <c r="I81">
        <f t="shared" si="7"/>
        <v>-4.7393364928910442E-3</v>
      </c>
      <c r="AG81" s="71">
        <f t="shared" si="9"/>
        <v>4.3</v>
      </c>
      <c r="AJ81" s="72">
        <f t="shared" si="8"/>
        <v>0.35833333333333428</v>
      </c>
    </row>
    <row r="82" spans="1:36" x14ac:dyDescent="0.5">
      <c r="A82" s="28">
        <v>13.1</v>
      </c>
      <c r="B82" s="28">
        <v>0.53500000000000003</v>
      </c>
      <c r="C82" s="28">
        <v>0.21099999999999999</v>
      </c>
      <c r="E82">
        <f t="shared" si="5"/>
        <v>7.692307692307665E-3</v>
      </c>
      <c r="G82">
        <f t="shared" si="6"/>
        <v>2.8846153846153966E-2</v>
      </c>
      <c r="I82">
        <f t="shared" si="7"/>
        <v>-1.8604651162790753E-2</v>
      </c>
      <c r="AG82" s="71">
        <f t="shared" si="9"/>
        <v>4.3</v>
      </c>
      <c r="AJ82" s="72">
        <f t="shared" si="8"/>
        <v>0.31533333333333324</v>
      </c>
    </row>
    <row r="83" spans="1:36" x14ac:dyDescent="0.5">
      <c r="A83" s="28">
        <v>13</v>
      </c>
      <c r="B83" s="28">
        <v>0.52</v>
      </c>
      <c r="C83" s="28">
        <v>0.215</v>
      </c>
      <c r="E83">
        <f t="shared" si="5"/>
        <v>1.1673151750972721E-2</v>
      </c>
      <c r="G83">
        <f t="shared" si="6"/>
        <v>-9.52380952380949E-3</v>
      </c>
      <c r="I83">
        <f t="shared" si="7"/>
        <v>4.3689320388349495E-2</v>
      </c>
      <c r="AG83" s="71">
        <f t="shared" si="9"/>
        <v>4.3</v>
      </c>
      <c r="AJ83" s="72">
        <f t="shared" si="8"/>
        <v>0.27833333333333332</v>
      </c>
    </row>
    <row r="84" spans="1:36" x14ac:dyDescent="0.5">
      <c r="A84" s="28">
        <v>12.85</v>
      </c>
      <c r="B84" s="28">
        <v>0.52500000000000002</v>
      </c>
      <c r="C84" s="28">
        <v>0.20599999999999999</v>
      </c>
      <c r="E84">
        <f t="shared" si="5"/>
        <v>-6.1871616395978712E-3</v>
      </c>
      <c r="G84">
        <f t="shared" si="6"/>
        <v>-1.8691588785046731E-2</v>
      </c>
      <c r="I84">
        <f t="shared" si="7"/>
        <v>9.8039215686274161E-3</v>
      </c>
      <c r="AG84" s="71">
        <f t="shared" si="9"/>
        <v>4.3</v>
      </c>
      <c r="AJ84" s="72">
        <f t="shared" si="8"/>
        <v>0.22700000000000031</v>
      </c>
    </row>
    <row r="85" spans="1:36" x14ac:dyDescent="0.5">
      <c r="A85" s="28">
        <v>12.93</v>
      </c>
      <c r="B85" s="28">
        <v>0.53500000000000003</v>
      </c>
      <c r="C85" s="28">
        <v>0.20399999999999999</v>
      </c>
      <c r="E85">
        <f t="shared" si="5"/>
        <v>2.1327014218009532E-2</v>
      </c>
      <c r="G85">
        <f t="shared" si="6"/>
        <v>0</v>
      </c>
      <c r="I85">
        <f t="shared" si="7"/>
        <v>0.10270270270270254</v>
      </c>
      <c r="AG85" s="71">
        <f t="shared" si="9"/>
        <v>4.3</v>
      </c>
      <c r="AJ85" s="72">
        <f t="shared" si="8"/>
        <v>0.25633333333333397</v>
      </c>
    </row>
    <row r="86" spans="1:36" x14ac:dyDescent="0.5">
      <c r="A86" s="28">
        <v>12.66</v>
      </c>
      <c r="B86" s="28">
        <v>0.53500000000000003</v>
      </c>
      <c r="C86" s="28">
        <v>0.185</v>
      </c>
      <c r="E86">
        <f t="shared" si="5"/>
        <v>1.5236567762630271E-2</v>
      </c>
      <c r="G86">
        <f t="shared" si="6"/>
        <v>9.4339622641510523E-3</v>
      </c>
      <c r="I86">
        <f t="shared" si="7"/>
        <v>0</v>
      </c>
      <c r="AG86" s="71">
        <f t="shared" si="9"/>
        <v>4.3</v>
      </c>
      <c r="AJ86" s="72">
        <f t="shared" si="8"/>
        <v>0.16000000000000014</v>
      </c>
    </row>
    <row r="87" spans="1:36" x14ac:dyDescent="0.5">
      <c r="A87" s="28">
        <v>12.47</v>
      </c>
      <c r="B87" s="28">
        <v>0.53</v>
      </c>
      <c r="C87" s="28">
        <v>0.185</v>
      </c>
      <c r="E87">
        <f t="shared" si="5"/>
        <v>2.5493421052631637E-2</v>
      </c>
      <c r="G87">
        <f t="shared" si="6"/>
        <v>0</v>
      </c>
      <c r="I87">
        <f t="shared" si="7"/>
        <v>3.3519553072625774E-2</v>
      </c>
      <c r="AG87" s="71">
        <f t="shared" si="9"/>
        <v>4.3</v>
      </c>
      <c r="AJ87" s="72">
        <f t="shared" si="8"/>
        <v>9.5000000000000639E-2</v>
      </c>
    </row>
    <row r="88" spans="1:36" x14ac:dyDescent="0.5">
      <c r="A88" s="28">
        <v>12.16</v>
      </c>
      <c r="B88" s="28">
        <v>0.53</v>
      </c>
      <c r="C88" s="28">
        <v>0.17899999999999999</v>
      </c>
      <c r="E88">
        <f t="shared" si="5"/>
        <v>9.1286307053941584E-3</v>
      </c>
      <c r="G88">
        <f t="shared" si="6"/>
        <v>-9.3457943925233655E-3</v>
      </c>
      <c r="I88">
        <f t="shared" si="7"/>
        <v>0</v>
      </c>
      <c r="AG88" s="71">
        <f t="shared" si="9"/>
        <v>4.3</v>
      </c>
      <c r="AJ88" s="72">
        <f t="shared" si="8"/>
        <v>0</v>
      </c>
    </row>
    <row r="89" spans="1:36" x14ac:dyDescent="0.5">
      <c r="A89" s="28">
        <v>12.05</v>
      </c>
      <c r="B89" s="28">
        <v>0.53500000000000003</v>
      </c>
      <c r="C89" s="28">
        <v>0.17899999999999999</v>
      </c>
      <c r="E89">
        <f t="shared" si="5"/>
        <v>-2.4291497975708398E-2</v>
      </c>
      <c r="G89">
        <f t="shared" si="6"/>
        <v>2.8846153846153966E-2</v>
      </c>
      <c r="I89">
        <f t="shared" si="7"/>
        <v>0</v>
      </c>
      <c r="AG89" s="71">
        <f t="shared" si="9"/>
        <v>4.3</v>
      </c>
      <c r="AJ89" s="72">
        <f t="shared" si="8"/>
        <v>0</v>
      </c>
    </row>
    <row r="90" spans="1:36" x14ac:dyDescent="0.5">
      <c r="A90" s="28">
        <v>12.35</v>
      </c>
      <c r="B90" s="28">
        <v>0.52</v>
      </c>
      <c r="C90" s="28">
        <v>0.17899999999999999</v>
      </c>
      <c r="E90">
        <f t="shared" si="5"/>
        <v>-4.2635658914728758E-2</v>
      </c>
      <c r="G90">
        <f t="shared" si="6"/>
        <v>4.0000000000000036E-2</v>
      </c>
      <c r="I90">
        <f t="shared" si="7"/>
        <v>0</v>
      </c>
      <c r="AG90" s="71">
        <f t="shared" si="9"/>
        <v>4.3</v>
      </c>
      <c r="AJ90" s="72">
        <f t="shared" si="8"/>
        <v>4.966666666666697E-2</v>
      </c>
    </row>
    <row r="91" spans="1:36" x14ac:dyDescent="0.5">
      <c r="A91" s="28">
        <v>12.9</v>
      </c>
      <c r="B91" s="28">
        <v>0.5</v>
      </c>
      <c r="C91" s="28">
        <v>0.17899999999999999</v>
      </c>
      <c r="AG91" s="71">
        <f t="shared" si="9"/>
        <v>4.3</v>
      </c>
      <c r="AJ91" s="72">
        <f t="shared" si="8"/>
        <v>0.22633333333333372</v>
      </c>
    </row>
    <row r="92" spans="1:36" x14ac:dyDescent="0.5">
      <c r="A92" s="28"/>
      <c r="B92" s="59"/>
      <c r="C92" s="52"/>
    </row>
  </sheetData>
  <hyperlinks>
    <hyperlink ref="S38" r:id="rId1" display="http://www.samos.aegean.gr/actuar/nick/VeltistopoiisiXartofilakiou.pdf" xr:uid="{1B6F65E0-F85E-4C4F-93C0-31D9E02BC13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9B67B-B2B8-4E06-8D93-C4663CD6E0EF}">
  <dimension ref="A1:W92"/>
  <sheetViews>
    <sheetView topLeftCell="I34" workbookViewId="0">
      <selection activeCell="K43" sqref="K43"/>
    </sheetView>
  </sheetViews>
  <sheetFormatPr defaultRowHeight="14.35" x14ac:dyDescent="0.5"/>
  <cols>
    <col min="1" max="1" width="16" customWidth="1"/>
    <col min="2" max="2" width="15.41015625" customWidth="1"/>
    <col min="3" max="3" width="19.1171875" customWidth="1"/>
    <col min="5" max="5" width="18.234375" customWidth="1"/>
    <col min="6" max="6" width="24.41015625" customWidth="1"/>
    <col min="7" max="7" width="21.3515625" customWidth="1"/>
    <col min="8" max="8" width="27.52734375" customWidth="1"/>
    <col min="9" max="9" width="20.41015625" customWidth="1"/>
    <col min="10" max="10" width="25.234375" customWidth="1"/>
    <col min="12" max="12" width="18.64453125" customWidth="1"/>
    <col min="14" max="14" width="22" customWidth="1"/>
    <col min="15" max="15" width="20.1171875" customWidth="1"/>
    <col min="16" max="16" width="39.41015625" customWidth="1"/>
    <col min="17" max="17" width="25.52734375" customWidth="1"/>
    <col min="18" max="18" width="21" customWidth="1"/>
    <col min="19" max="19" width="49.64453125" customWidth="1"/>
    <col min="20" max="20" width="12" bestFit="1" customWidth="1"/>
    <col min="21" max="21" width="13.41015625" customWidth="1"/>
    <col min="23" max="23" width="16.76171875" customWidth="1"/>
  </cols>
  <sheetData>
    <row r="1" spans="1:23" x14ac:dyDescent="0.5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9</v>
      </c>
      <c r="G1" s="1" t="s">
        <v>4</v>
      </c>
      <c r="H1" s="1" t="s">
        <v>14</v>
      </c>
      <c r="I1" s="1" t="s">
        <v>5</v>
      </c>
      <c r="J1" s="1" t="s">
        <v>10</v>
      </c>
      <c r="L1" s="1" t="s">
        <v>6</v>
      </c>
      <c r="M1" s="1" t="s">
        <v>7</v>
      </c>
      <c r="N1" s="1" t="s">
        <v>8</v>
      </c>
      <c r="O1" s="1"/>
      <c r="P1" s="1" t="s">
        <v>11</v>
      </c>
      <c r="Q1" s="1" t="s">
        <v>12</v>
      </c>
      <c r="R1" s="1" t="s">
        <v>13</v>
      </c>
      <c r="S1" s="6"/>
      <c r="T1" s="7"/>
      <c r="U1" s="7"/>
      <c r="V1" s="7"/>
      <c r="W1" s="13"/>
    </row>
    <row r="2" spans="1:23" x14ac:dyDescent="0.5">
      <c r="A2" s="28">
        <v>0.35799999999999998</v>
      </c>
      <c r="B2" s="28">
        <v>0.23599999999999999</v>
      </c>
      <c r="C2" s="28">
        <v>0.17299999999999999</v>
      </c>
      <c r="D2" s="37"/>
      <c r="E2">
        <f>(A2/A3)-1</f>
        <v>2.2857142857142909E-2</v>
      </c>
      <c r="F2" s="13">
        <f>_xlfn.COVARIANCE.P(E2:E90,E2:E90)</f>
        <v>1.8195777235290858E-3</v>
      </c>
      <c r="G2">
        <f>(B2/B3)-1</f>
        <v>0</v>
      </c>
      <c r="H2" s="13">
        <f>_xlfn.COVARIANCE.P(G2:G90,G2:G90)</f>
        <v>1.4728948030453639E-3</v>
      </c>
      <c r="I2">
        <f>(C2/C3)-1</f>
        <v>0</v>
      </c>
      <c r="J2" s="13">
        <f>_xlfn.COVARIANCE.P(I2:I90,I2:I90)</f>
        <v>5.9045004433285159E-4</v>
      </c>
      <c r="L2" s="13">
        <f>_xlfn.COVARIANCE.P(E2:E90,G2:G90)</f>
        <v>-7.8308436728676291E-5</v>
      </c>
      <c r="M2" s="13">
        <f>_xlfn.COVARIANCE.P(E2:E90,I2:I90)</f>
        <v>8.038940007644454E-5</v>
      </c>
      <c r="N2" s="13">
        <f>_xlfn.COVARIANCE.P(G2:G90,I2:I90)</f>
        <v>-1.7915339604554883E-5</v>
      </c>
      <c r="P2" s="13">
        <f>AVERAGE(E2:E90)</f>
        <v>5.2103994942001557E-3</v>
      </c>
      <c r="Q2" s="13">
        <f>AVERAGE(G2:G90)</f>
        <v>6.2149378238851383E-3</v>
      </c>
      <c r="R2" s="13">
        <f>AVERAGE(I2:I90)</f>
        <v>1.6719547162923605E-3</v>
      </c>
      <c r="S2" s="7" t="s">
        <v>30</v>
      </c>
      <c r="T2" s="7">
        <v>0.93892976832761443</v>
      </c>
      <c r="U2" s="7"/>
      <c r="V2" s="7"/>
      <c r="W2" s="13"/>
    </row>
    <row r="3" spans="1:23" x14ac:dyDescent="0.5">
      <c r="A3" s="28">
        <v>0.35</v>
      </c>
      <c r="B3" s="28">
        <v>0.23599999999999999</v>
      </c>
      <c r="C3" s="28">
        <v>0.17299999999999999</v>
      </c>
      <c r="E3">
        <f t="shared" ref="E3:E66" si="0">(A3/A4)-1</f>
        <v>0</v>
      </c>
      <c r="G3">
        <f t="shared" ref="G3:G66" si="1">(B3/B4)-1</f>
        <v>0</v>
      </c>
      <c r="I3">
        <f t="shared" ref="I3:I66" si="2">(C3/C4)-1</f>
        <v>0</v>
      </c>
      <c r="S3" s="7" t="s">
        <v>31</v>
      </c>
      <c r="T3" s="7">
        <v>6.1070231672385622E-2</v>
      </c>
      <c r="U3" s="7"/>
      <c r="V3" s="7"/>
      <c r="W3" s="13"/>
    </row>
    <row r="4" spans="1:23" x14ac:dyDescent="0.5">
      <c r="A4" s="28">
        <v>0.35</v>
      </c>
      <c r="B4" s="28">
        <v>0.23599999999999999</v>
      </c>
      <c r="C4" s="28">
        <v>0.17299999999999999</v>
      </c>
      <c r="E4">
        <f t="shared" si="0"/>
        <v>-3.3149171270718258E-2</v>
      </c>
      <c r="G4">
        <f t="shared" si="1"/>
        <v>-5.600000000000005E-2</v>
      </c>
      <c r="I4">
        <f t="shared" si="2"/>
        <v>0</v>
      </c>
      <c r="S4" s="7" t="s">
        <v>32</v>
      </c>
      <c r="T4" s="7"/>
      <c r="U4" s="7"/>
      <c r="V4" s="7"/>
    </row>
    <row r="5" spans="1:23" x14ac:dyDescent="0.5">
      <c r="A5" s="28">
        <v>0.36199999999999999</v>
      </c>
      <c r="B5" s="28">
        <v>0.25</v>
      </c>
      <c r="C5" s="28">
        <v>0.17299999999999999</v>
      </c>
      <c r="E5">
        <f t="shared" si="0"/>
        <v>5.5555555555555358E-3</v>
      </c>
      <c r="G5">
        <f t="shared" si="1"/>
        <v>-9.4202898550724723E-2</v>
      </c>
      <c r="I5">
        <f t="shared" si="2"/>
        <v>0</v>
      </c>
      <c r="S5" s="7"/>
      <c r="T5" s="7"/>
      <c r="U5" s="7"/>
      <c r="V5" s="7"/>
    </row>
    <row r="6" spans="1:23" x14ac:dyDescent="0.5">
      <c r="A6" s="28">
        <v>0.36</v>
      </c>
      <c r="B6" s="28">
        <v>0.27600000000000002</v>
      </c>
      <c r="C6" s="28">
        <v>0.17299999999999999</v>
      </c>
      <c r="E6">
        <f t="shared" si="0"/>
        <v>0</v>
      </c>
      <c r="G6">
        <f t="shared" si="1"/>
        <v>0</v>
      </c>
      <c r="I6">
        <f t="shared" si="2"/>
        <v>-3.8888888888888973E-2</v>
      </c>
      <c r="S6" s="7"/>
      <c r="T6" s="7"/>
      <c r="U6" s="7"/>
      <c r="V6" s="7"/>
    </row>
    <row r="7" spans="1:23" x14ac:dyDescent="0.5">
      <c r="A7" s="28">
        <v>0.36</v>
      </c>
      <c r="B7" s="28">
        <v>0.27600000000000002</v>
      </c>
      <c r="C7" s="28">
        <v>0.18</v>
      </c>
      <c r="E7">
        <f t="shared" si="0"/>
        <v>0</v>
      </c>
      <c r="G7">
        <f t="shared" si="1"/>
        <v>0</v>
      </c>
      <c r="I7">
        <f t="shared" si="2"/>
        <v>-9.0909090909090939E-2</v>
      </c>
      <c r="S7" s="7" t="s">
        <v>66</v>
      </c>
      <c r="T7" s="7">
        <f>T2*P2+T3*Q2</f>
        <v>5.2717468827178093E-3</v>
      </c>
      <c r="U7" s="7"/>
      <c r="V7" s="7"/>
    </row>
    <row r="8" spans="1:23" x14ac:dyDescent="0.5">
      <c r="A8" s="28">
        <v>0.36</v>
      </c>
      <c r="B8" s="28">
        <v>0.27600000000000002</v>
      </c>
      <c r="C8" s="28">
        <v>0.19800000000000001</v>
      </c>
      <c r="E8">
        <f t="shared" si="0"/>
        <v>2.8571428571428692E-2</v>
      </c>
      <c r="G8">
        <f t="shared" si="1"/>
        <v>0</v>
      </c>
      <c r="I8">
        <f t="shared" si="2"/>
        <v>0</v>
      </c>
      <c r="S8" s="7"/>
      <c r="T8" s="7"/>
      <c r="U8" s="7"/>
      <c r="V8" s="7"/>
    </row>
    <row r="9" spans="1:23" x14ac:dyDescent="0.5">
      <c r="A9" s="28">
        <v>0.35</v>
      </c>
      <c r="B9" s="28">
        <v>0.27600000000000002</v>
      </c>
      <c r="C9" s="28">
        <v>0.19800000000000001</v>
      </c>
      <c r="E9">
        <f t="shared" si="0"/>
        <v>-5.4054054054054057E-2</v>
      </c>
      <c r="G9">
        <f t="shared" si="1"/>
        <v>0</v>
      </c>
      <c r="I9">
        <f t="shared" si="2"/>
        <v>0</v>
      </c>
      <c r="P9" s="2" t="s">
        <v>19</v>
      </c>
      <c r="Q9" s="5">
        <v>1500</v>
      </c>
      <c r="S9" s="7"/>
      <c r="T9" s="7"/>
      <c r="U9" s="7"/>
      <c r="V9" s="7"/>
    </row>
    <row r="10" spans="1:23" x14ac:dyDescent="0.5">
      <c r="A10" s="28">
        <v>0.37</v>
      </c>
      <c r="B10" s="28">
        <v>0.27600000000000002</v>
      </c>
      <c r="C10" s="28">
        <v>0.19800000000000001</v>
      </c>
      <c r="E10">
        <f t="shared" si="0"/>
        <v>-2.1164021164021163E-2</v>
      </c>
      <c r="G10">
        <f t="shared" si="1"/>
        <v>0</v>
      </c>
      <c r="I10">
        <f t="shared" si="2"/>
        <v>0</v>
      </c>
      <c r="P10" s="3"/>
      <c r="Q10" s="3"/>
      <c r="R10" s="15" t="s">
        <v>25</v>
      </c>
      <c r="S10" s="7"/>
      <c r="T10" s="7">
        <f>T2+T3</f>
        <v>1</v>
      </c>
      <c r="U10" s="7"/>
      <c r="V10" s="7">
        <v>1</v>
      </c>
    </row>
    <row r="11" spans="1:23" ht="14.7" thickBot="1" x14ac:dyDescent="0.55000000000000004">
      <c r="A11" s="28">
        <v>0.378</v>
      </c>
      <c r="B11" s="28">
        <v>0.27600000000000002</v>
      </c>
      <c r="C11" s="28">
        <v>0.19800000000000001</v>
      </c>
      <c r="E11">
        <f t="shared" si="0"/>
        <v>-2.5773195876288679E-2</v>
      </c>
      <c r="G11">
        <f t="shared" si="1"/>
        <v>7.2992700729928028E-3</v>
      </c>
      <c r="I11">
        <f t="shared" si="2"/>
        <v>-9.1743119266055051E-2</v>
      </c>
      <c r="P11" s="10" t="s">
        <v>20</v>
      </c>
      <c r="Q11" s="11">
        <f>T2*Q9</f>
        <v>1408.3946524914215</v>
      </c>
      <c r="R11" s="14">
        <f>Q11/A2</f>
        <v>3934.0632751157027</v>
      </c>
      <c r="S11" s="7"/>
      <c r="T11" s="7">
        <f>F2*T2^2+H2*T3^2+2*L2*T2*T3</f>
        <v>1.6006326599183303E-3</v>
      </c>
      <c r="U11" s="7"/>
      <c r="V11" s="7">
        <f>L41</f>
        <v>1.6000000000000001E-3</v>
      </c>
    </row>
    <row r="12" spans="1:23" ht="14.7" thickBot="1" x14ac:dyDescent="0.55000000000000004">
      <c r="A12" s="28">
        <v>0.38800000000000001</v>
      </c>
      <c r="B12" s="28">
        <v>0.27400000000000002</v>
      </c>
      <c r="C12" s="28">
        <v>0.218</v>
      </c>
      <c r="E12">
        <f t="shared" si="0"/>
        <v>0</v>
      </c>
      <c r="G12">
        <f t="shared" si="1"/>
        <v>0</v>
      </c>
      <c r="I12">
        <f t="shared" si="2"/>
        <v>0</v>
      </c>
      <c r="P12" s="12" t="s">
        <v>21</v>
      </c>
      <c r="Q12" s="12">
        <f>Q9*T3</f>
        <v>91.605347508578433</v>
      </c>
      <c r="R12" s="14">
        <f>Q12/B2</f>
        <v>388.15825215499336</v>
      </c>
    </row>
    <row r="13" spans="1:23" ht="14.7" thickBot="1" x14ac:dyDescent="0.55000000000000004">
      <c r="A13" s="28">
        <v>0.38800000000000001</v>
      </c>
      <c r="B13" s="28">
        <v>0.27400000000000002</v>
      </c>
      <c r="C13" s="28">
        <v>0.218</v>
      </c>
      <c r="E13">
        <f t="shared" si="0"/>
        <v>1.0416666666666741E-2</v>
      </c>
      <c r="G13">
        <f t="shared" si="1"/>
        <v>0</v>
      </c>
      <c r="I13">
        <f t="shared" si="2"/>
        <v>0</v>
      </c>
      <c r="P13" s="4" t="s">
        <v>22</v>
      </c>
      <c r="Q13" s="3">
        <f>Q9*T4</f>
        <v>0</v>
      </c>
      <c r="R13" s="14">
        <f>Q13/C2</f>
        <v>0</v>
      </c>
    </row>
    <row r="14" spans="1:23" ht="14.7" thickBot="1" x14ac:dyDescent="0.55000000000000004">
      <c r="A14" s="28">
        <v>0.38400000000000001</v>
      </c>
      <c r="B14" s="28">
        <v>0.27400000000000002</v>
      </c>
      <c r="C14" s="28">
        <v>0.218</v>
      </c>
      <c r="E14">
        <f t="shared" si="0"/>
        <v>-2.5380710659898553E-2</v>
      </c>
      <c r="G14">
        <f t="shared" si="1"/>
        <v>0</v>
      </c>
      <c r="I14">
        <f t="shared" si="2"/>
        <v>0</v>
      </c>
      <c r="P14" s="8" t="s">
        <v>23</v>
      </c>
      <c r="Q14" s="9">
        <f>Q11+Q12+Q13</f>
        <v>1500</v>
      </c>
    </row>
    <row r="15" spans="1:23" x14ac:dyDescent="0.5">
      <c r="A15" s="28">
        <v>0.39400000000000002</v>
      </c>
      <c r="B15" s="28">
        <v>0.27400000000000002</v>
      </c>
      <c r="C15" s="28">
        <v>0.218</v>
      </c>
      <c r="E15">
        <f t="shared" si="0"/>
        <v>0</v>
      </c>
      <c r="G15">
        <f t="shared" si="1"/>
        <v>0</v>
      </c>
      <c r="I15">
        <f t="shared" si="2"/>
        <v>0</v>
      </c>
    </row>
    <row r="16" spans="1:23" x14ac:dyDescent="0.5">
      <c r="A16" s="28">
        <v>0.39400000000000002</v>
      </c>
      <c r="B16" s="28">
        <v>0.27400000000000002</v>
      </c>
      <c r="C16" s="28">
        <v>0.218</v>
      </c>
      <c r="E16">
        <f t="shared" si="0"/>
        <v>3.6842105263158009E-2</v>
      </c>
      <c r="G16">
        <f t="shared" si="1"/>
        <v>0</v>
      </c>
      <c r="I16">
        <f t="shared" si="2"/>
        <v>0</v>
      </c>
    </row>
    <row r="17" spans="1:23" x14ac:dyDescent="0.5">
      <c r="A17" s="28">
        <v>0.38</v>
      </c>
      <c r="B17" s="28">
        <v>0.27400000000000002</v>
      </c>
      <c r="C17" s="28">
        <v>0.218</v>
      </c>
      <c r="E17">
        <f t="shared" si="0"/>
        <v>0</v>
      </c>
      <c r="G17">
        <f t="shared" si="1"/>
        <v>-3.5211267605633645E-2</v>
      </c>
      <c r="I17">
        <f t="shared" si="2"/>
        <v>0</v>
      </c>
      <c r="Q17" s="16" t="s">
        <v>27</v>
      </c>
      <c r="R17" s="16">
        <v>2.2799999999999998</v>
      </c>
    </row>
    <row r="18" spans="1:23" x14ac:dyDescent="0.5">
      <c r="A18" s="28">
        <v>0.38</v>
      </c>
      <c r="B18" s="28">
        <v>0.28399999999999997</v>
      </c>
      <c r="C18" s="28">
        <v>0.218</v>
      </c>
      <c r="E18">
        <f t="shared" si="0"/>
        <v>0</v>
      </c>
      <c r="G18">
        <f t="shared" si="1"/>
        <v>0</v>
      </c>
      <c r="I18">
        <f t="shared" si="2"/>
        <v>0</v>
      </c>
      <c r="L18" s="13"/>
      <c r="M18" s="13"/>
      <c r="Q18" s="16" t="s">
        <v>28</v>
      </c>
      <c r="R18" s="16">
        <v>0.64400000000000002</v>
      </c>
    </row>
    <row r="19" spans="1:23" ht="14.7" thickBot="1" x14ac:dyDescent="0.55000000000000004">
      <c r="A19" s="28">
        <v>0.38</v>
      </c>
      <c r="B19" s="28">
        <v>0.28399999999999997</v>
      </c>
      <c r="C19" s="28">
        <v>0.218</v>
      </c>
      <c r="E19">
        <f t="shared" si="0"/>
        <v>0</v>
      </c>
      <c r="G19">
        <f t="shared" si="1"/>
        <v>0</v>
      </c>
      <c r="I19">
        <f t="shared" si="2"/>
        <v>0</v>
      </c>
      <c r="L19" s="13"/>
      <c r="M19" s="13"/>
      <c r="Q19" s="16" t="s">
        <v>29</v>
      </c>
      <c r="R19" s="16">
        <v>0.42799999999999999</v>
      </c>
    </row>
    <row r="20" spans="1:23" ht="14.7" thickBot="1" x14ac:dyDescent="0.55000000000000004">
      <c r="A20" s="28">
        <v>0.38</v>
      </c>
      <c r="B20" s="28">
        <v>0.28399999999999997</v>
      </c>
      <c r="C20" s="28">
        <v>0.218</v>
      </c>
      <c r="E20">
        <f t="shared" si="0"/>
        <v>3.2608695652173836E-2</v>
      </c>
      <c r="G20">
        <f t="shared" si="1"/>
        <v>0</v>
      </c>
      <c r="I20">
        <f t="shared" si="2"/>
        <v>0</v>
      </c>
      <c r="L20" s="13"/>
      <c r="M20" s="13"/>
      <c r="Q20" s="17" t="s">
        <v>26</v>
      </c>
      <c r="R20" s="17">
        <f>R11*$R$17+R12*$R$18+R13*$R$19</f>
        <v>9219.6381816516168</v>
      </c>
    </row>
    <row r="21" spans="1:23" x14ac:dyDescent="0.5">
      <c r="A21" s="28">
        <v>0.36799999999999999</v>
      </c>
      <c r="B21" s="28">
        <v>0.28399999999999997</v>
      </c>
      <c r="C21" s="28">
        <v>0.218</v>
      </c>
      <c r="E21">
        <f t="shared" si="0"/>
        <v>2.7932960893854775E-2</v>
      </c>
      <c r="G21">
        <f t="shared" si="1"/>
        <v>0</v>
      </c>
      <c r="I21">
        <f t="shared" si="2"/>
        <v>0</v>
      </c>
    </row>
    <row r="22" spans="1:23" x14ac:dyDescent="0.5">
      <c r="A22" s="28">
        <v>0.35799999999999998</v>
      </c>
      <c r="B22" s="28">
        <v>0.28399999999999997</v>
      </c>
      <c r="C22" s="28">
        <v>0.218</v>
      </c>
      <c r="E22">
        <f t="shared" si="0"/>
        <v>0</v>
      </c>
      <c r="G22">
        <f t="shared" si="1"/>
        <v>0</v>
      </c>
      <c r="I22">
        <f t="shared" si="2"/>
        <v>0</v>
      </c>
      <c r="K22" s="18"/>
      <c r="L22" s="20" t="s">
        <v>33</v>
      </c>
      <c r="M22" s="18"/>
      <c r="N22" s="18"/>
    </row>
    <row r="23" spans="1:23" ht="14.7" thickBot="1" x14ac:dyDescent="0.55000000000000004">
      <c r="A23" s="28">
        <v>0.35799999999999998</v>
      </c>
      <c r="B23" s="28">
        <v>0.28399999999999997</v>
      </c>
      <c r="C23" s="28">
        <v>0.218</v>
      </c>
      <c r="E23">
        <f t="shared" si="0"/>
        <v>-1.1049723756906049E-2</v>
      </c>
      <c r="G23">
        <f t="shared" si="1"/>
        <v>0</v>
      </c>
      <c r="I23">
        <f t="shared" si="2"/>
        <v>0</v>
      </c>
      <c r="K23" s="18"/>
      <c r="L23" s="18" t="s">
        <v>34</v>
      </c>
      <c r="M23" s="18" t="s">
        <v>35</v>
      </c>
      <c r="N23" s="18" t="s">
        <v>36</v>
      </c>
    </row>
    <row r="24" spans="1:23" ht="14.7" thickBot="1" x14ac:dyDescent="0.55000000000000004">
      <c r="A24" s="28">
        <v>0.36199999999999999</v>
      </c>
      <c r="B24" s="28">
        <v>0.28399999999999997</v>
      </c>
      <c r="C24" s="28">
        <v>0.218</v>
      </c>
      <c r="E24">
        <f t="shared" si="0"/>
        <v>5.5555555555555358E-3</v>
      </c>
      <c r="G24">
        <f t="shared" si="1"/>
        <v>0</v>
      </c>
      <c r="I24">
        <f t="shared" si="2"/>
        <v>0</v>
      </c>
      <c r="K24" s="18" t="s">
        <v>34</v>
      </c>
      <c r="L24" s="32">
        <f>F2</f>
        <v>1.8195777235290858E-3</v>
      </c>
      <c r="M24" s="33">
        <f>L2</f>
        <v>-7.8308436728676291E-5</v>
      </c>
      <c r="N24" s="31">
        <f>M2</f>
        <v>8.038940007644454E-5</v>
      </c>
    </row>
    <row r="25" spans="1:23" ht="14.7" thickBot="1" x14ac:dyDescent="0.55000000000000004">
      <c r="A25" s="28">
        <v>0.36</v>
      </c>
      <c r="B25" s="28">
        <v>0.28399999999999997</v>
      </c>
      <c r="C25" s="28">
        <v>0.218</v>
      </c>
      <c r="E25">
        <f t="shared" si="0"/>
        <v>-4.7619047619047672E-2</v>
      </c>
      <c r="G25">
        <f t="shared" si="1"/>
        <v>9.2307692307692202E-2</v>
      </c>
      <c r="I25">
        <f t="shared" si="2"/>
        <v>0</v>
      </c>
      <c r="K25" s="18" t="s">
        <v>35</v>
      </c>
      <c r="L25" s="32">
        <f>L2</f>
        <v>-7.8308436728676291E-5</v>
      </c>
      <c r="M25" s="33">
        <f>H2</f>
        <v>1.4728948030453639E-3</v>
      </c>
      <c r="N25" s="31">
        <f>N2</f>
        <v>-1.7915339604554883E-5</v>
      </c>
    </row>
    <row r="26" spans="1:23" ht="14.7" thickBot="1" x14ac:dyDescent="0.55000000000000004">
      <c r="A26" s="28">
        <v>0.378</v>
      </c>
      <c r="B26" s="28">
        <v>0.26</v>
      </c>
      <c r="C26" s="28">
        <v>0.218</v>
      </c>
      <c r="E26">
        <f t="shared" si="0"/>
        <v>5.0000000000000044E-2</v>
      </c>
      <c r="G26">
        <f t="shared" si="1"/>
        <v>4.0000000000000036E-2</v>
      </c>
      <c r="I26">
        <f t="shared" si="2"/>
        <v>0</v>
      </c>
      <c r="K26" s="18" t="s">
        <v>36</v>
      </c>
      <c r="L26" s="32">
        <f>M2</f>
        <v>8.038940007644454E-5</v>
      </c>
      <c r="M26" s="33">
        <f>N2</f>
        <v>-1.7915339604554883E-5</v>
      </c>
      <c r="N26" s="19">
        <f>J2</f>
        <v>5.9045004433285159E-4</v>
      </c>
    </row>
    <row r="27" spans="1:23" x14ac:dyDescent="0.5">
      <c r="A27" s="28">
        <v>0.36</v>
      </c>
      <c r="B27" s="28">
        <v>0.25</v>
      </c>
      <c r="C27" s="28">
        <v>0.218</v>
      </c>
      <c r="E27">
        <f t="shared" si="0"/>
        <v>-2.1739130434782594E-2</v>
      </c>
      <c r="G27">
        <f t="shared" si="1"/>
        <v>-9.4202898550724723E-2</v>
      </c>
      <c r="I27">
        <f t="shared" si="2"/>
        <v>0</v>
      </c>
      <c r="K27" s="21" t="s">
        <v>40</v>
      </c>
      <c r="L27" s="22"/>
      <c r="M27" s="22"/>
      <c r="N27" s="22"/>
      <c r="Q27" s="39" t="s">
        <v>49</v>
      </c>
      <c r="R27" s="40"/>
      <c r="S27" s="40"/>
      <c r="T27" s="40"/>
      <c r="U27" s="40"/>
      <c r="V27" s="40"/>
      <c r="W27" s="40"/>
    </row>
    <row r="28" spans="1:23" x14ac:dyDescent="0.5">
      <c r="A28" s="28">
        <v>0.36799999999999999</v>
      </c>
      <c r="B28" s="28">
        <v>0.27600000000000002</v>
      </c>
      <c r="C28" s="28">
        <v>0.218</v>
      </c>
      <c r="E28">
        <f t="shared" si="0"/>
        <v>2.7932960893854775E-2</v>
      </c>
      <c r="G28">
        <f t="shared" si="1"/>
        <v>-7.3825503355704591E-2</v>
      </c>
      <c r="I28">
        <f t="shared" si="2"/>
        <v>0</v>
      </c>
      <c r="K28" s="23" t="s">
        <v>37</v>
      </c>
      <c r="L28" s="22">
        <f>P2</f>
        <v>5.2103994942001557E-3</v>
      </c>
      <c r="M28" s="22"/>
      <c r="N28" s="22"/>
      <c r="Q28" s="40" t="s">
        <v>56</v>
      </c>
      <c r="R28" s="40"/>
      <c r="S28" s="40"/>
      <c r="T28" s="40"/>
      <c r="U28" s="40"/>
      <c r="V28" s="40"/>
      <c r="W28" s="40"/>
    </row>
    <row r="29" spans="1:23" x14ac:dyDescent="0.5">
      <c r="A29" s="28">
        <v>0.35799999999999998</v>
      </c>
      <c r="B29" s="28">
        <v>0.29799999999999999</v>
      </c>
      <c r="C29" s="28">
        <v>0.218</v>
      </c>
      <c r="E29">
        <f t="shared" si="0"/>
        <v>-5.7894736842105332E-2</v>
      </c>
      <c r="G29">
        <f t="shared" si="1"/>
        <v>0</v>
      </c>
      <c r="I29">
        <f t="shared" si="2"/>
        <v>0</v>
      </c>
      <c r="K29" s="23" t="s">
        <v>38</v>
      </c>
      <c r="L29" s="22">
        <f>Q2</f>
        <v>6.2149378238851383E-3</v>
      </c>
      <c r="M29" s="22"/>
      <c r="N29" s="22"/>
      <c r="Q29" s="40" t="s">
        <v>50</v>
      </c>
      <c r="R29" s="40"/>
      <c r="S29" s="40"/>
      <c r="T29" s="40"/>
      <c r="U29" s="40"/>
      <c r="V29" s="40"/>
      <c r="W29" s="40"/>
    </row>
    <row r="30" spans="1:23" x14ac:dyDescent="0.5">
      <c r="A30" s="28">
        <v>0.38</v>
      </c>
      <c r="B30" s="28">
        <v>0.29799999999999999</v>
      </c>
      <c r="C30" s="28">
        <v>0.218</v>
      </c>
      <c r="E30">
        <f t="shared" si="0"/>
        <v>3.2608695652173836E-2</v>
      </c>
      <c r="G30">
        <f t="shared" si="1"/>
        <v>0</v>
      </c>
      <c r="I30">
        <f t="shared" si="2"/>
        <v>0</v>
      </c>
      <c r="K30" s="23" t="s">
        <v>39</v>
      </c>
      <c r="L30" s="22">
        <f>R2</f>
        <v>1.6719547162923605E-3</v>
      </c>
      <c r="M30" s="22"/>
      <c r="N30" s="22"/>
      <c r="Q30" s="40" t="s">
        <v>51</v>
      </c>
      <c r="R30" s="40"/>
      <c r="S30" s="40"/>
      <c r="T30" s="40"/>
      <c r="U30" s="40"/>
      <c r="V30" s="40"/>
      <c r="W30" s="40"/>
    </row>
    <row r="31" spans="1:23" x14ac:dyDescent="0.5">
      <c r="A31" s="28">
        <v>0.36799999999999999</v>
      </c>
      <c r="B31" s="28">
        <v>0.29799999999999999</v>
      </c>
      <c r="C31" s="28">
        <v>0.218</v>
      </c>
      <c r="E31">
        <f t="shared" si="0"/>
        <v>5.464480874316946E-3</v>
      </c>
      <c r="G31">
        <f t="shared" si="1"/>
        <v>4.1958041958042092E-2</v>
      </c>
      <c r="I31">
        <f t="shared" si="2"/>
        <v>0</v>
      </c>
      <c r="K31" s="24" t="s">
        <v>41</v>
      </c>
      <c r="L31" s="25"/>
      <c r="M31" s="25"/>
      <c r="N31" s="25"/>
      <c r="Q31" s="40" t="s">
        <v>52</v>
      </c>
      <c r="R31" s="40"/>
      <c r="S31" s="40"/>
      <c r="T31" s="40"/>
      <c r="U31" s="40"/>
      <c r="V31" s="40"/>
      <c r="W31" s="40"/>
    </row>
    <row r="32" spans="1:23" x14ac:dyDescent="0.5">
      <c r="A32" s="28">
        <v>0.36599999999999999</v>
      </c>
      <c r="B32" s="28">
        <v>0.28599999999999998</v>
      </c>
      <c r="C32" s="28">
        <v>0.218</v>
      </c>
      <c r="E32">
        <f t="shared" si="0"/>
        <v>1.6666666666666607E-2</v>
      </c>
      <c r="G32">
        <f t="shared" si="1"/>
        <v>0</v>
      </c>
      <c r="I32">
        <f t="shared" si="2"/>
        <v>0</v>
      </c>
      <c r="K32" s="26" t="s">
        <v>30</v>
      </c>
      <c r="L32" s="25">
        <f>T2</f>
        <v>0.93892976832761443</v>
      </c>
      <c r="M32" s="25"/>
      <c r="N32" s="25"/>
      <c r="Q32" s="40" t="s">
        <v>55</v>
      </c>
      <c r="R32" s="40"/>
      <c r="S32" s="40"/>
      <c r="T32" s="40"/>
      <c r="U32" s="40"/>
      <c r="V32" s="40"/>
      <c r="W32" s="40"/>
    </row>
    <row r="33" spans="1:23" x14ac:dyDescent="0.5">
      <c r="A33" s="28">
        <v>0.36</v>
      </c>
      <c r="B33" s="28">
        <v>0.28599999999999998</v>
      </c>
      <c r="C33" s="28">
        <v>0.218</v>
      </c>
      <c r="E33">
        <f t="shared" si="0"/>
        <v>6.5088757396449592E-2</v>
      </c>
      <c r="G33">
        <f t="shared" si="1"/>
        <v>0</v>
      </c>
      <c r="I33">
        <f t="shared" si="2"/>
        <v>0</v>
      </c>
      <c r="K33" s="26" t="s">
        <v>31</v>
      </c>
      <c r="L33" s="25">
        <f>T3</f>
        <v>6.1070231672385622E-2</v>
      </c>
      <c r="M33" s="25"/>
      <c r="N33" s="25"/>
      <c r="Q33" s="40" t="s">
        <v>57</v>
      </c>
      <c r="R33" s="40"/>
      <c r="S33" s="40"/>
      <c r="T33" s="40"/>
      <c r="U33" s="40"/>
      <c r="V33" s="40"/>
      <c r="W33" s="40"/>
    </row>
    <row r="34" spans="1:23" x14ac:dyDescent="0.5">
      <c r="A34" s="28">
        <v>0.33800000000000002</v>
      </c>
      <c r="B34" s="28">
        <v>0.28599999999999998</v>
      </c>
      <c r="C34" s="28">
        <v>0.218</v>
      </c>
      <c r="E34">
        <f t="shared" si="0"/>
        <v>-1.1695906432748537E-2</v>
      </c>
      <c r="G34">
        <f t="shared" si="1"/>
        <v>0</v>
      </c>
      <c r="I34">
        <f t="shared" si="2"/>
        <v>0</v>
      </c>
      <c r="K34" s="26"/>
      <c r="L34" s="25"/>
      <c r="M34" s="25"/>
      <c r="N34" s="25"/>
      <c r="Q34" s="40" t="s">
        <v>68</v>
      </c>
      <c r="R34" s="40"/>
      <c r="S34" s="40"/>
      <c r="T34" s="40"/>
      <c r="U34" s="40"/>
      <c r="V34" s="40"/>
      <c r="W34" s="40"/>
    </row>
    <row r="35" spans="1:23" x14ac:dyDescent="0.5">
      <c r="A35" s="28">
        <v>0.34200000000000003</v>
      </c>
      <c r="B35" s="28">
        <v>0.28599999999999998</v>
      </c>
      <c r="C35" s="28">
        <v>0.218</v>
      </c>
      <c r="E35">
        <f t="shared" si="0"/>
        <v>5.8823529411764497E-3</v>
      </c>
      <c r="G35">
        <f t="shared" si="1"/>
        <v>-5.2980132450331174E-2</v>
      </c>
      <c r="I35">
        <f t="shared" si="2"/>
        <v>0</v>
      </c>
      <c r="K35" s="38" t="s">
        <v>45</v>
      </c>
      <c r="L35" s="29"/>
      <c r="M35" s="29"/>
      <c r="N35" s="29"/>
      <c r="Q35" s="40" t="s">
        <v>70</v>
      </c>
      <c r="R35" s="40"/>
      <c r="S35" s="40"/>
      <c r="T35" s="40"/>
      <c r="U35" s="40"/>
      <c r="V35" s="40"/>
      <c r="W35" s="40"/>
    </row>
    <row r="36" spans="1:23" x14ac:dyDescent="0.5">
      <c r="A36" s="28">
        <v>0.34</v>
      </c>
      <c r="B36" s="28">
        <v>0.30199999999999999</v>
      </c>
      <c r="C36" s="28">
        <v>0.218</v>
      </c>
      <c r="E36">
        <f t="shared" si="0"/>
        <v>0</v>
      </c>
      <c r="G36">
        <f t="shared" si="1"/>
        <v>7.0921985815602939E-2</v>
      </c>
      <c r="I36">
        <f t="shared" si="2"/>
        <v>0</v>
      </c>
      <c r="K36" s="30" t="s">
        <v>43</v>
      </c>
      <c r="L36" s="29">
        <f>1+AVERAGEIF(E2:E90,"&gt;=0")</f>
        <v>1.0223159494071694</v>
      </c>
      <c r="M36" s="29">
        <f>1+AVERAGEIF(G2:G90,"&gt;=0")</f>
        <v>1.0139802391314463</v>
      </c>
      <c r="N36" s="29">
        <f>1+AVERAGEIF(I2:I90,"&gt;=0")</f>
        <v>1.0043063380094657</v>
      </c>
      <c r="Q36" s="40" t="s">
        <v>54</v>
      </c>
      <c r="R36" s="40"/>
      <c r="S36" s="40"/>
      <c r="T36" s="40"/>
      <c r="U36" s="40"/>
      <c r="V36" s="40"/>
      <c r="W36" s="40"/>
    </row>
    <row r="37" spans="1:23" x14ac:dyDescent="0.5">
      <c r="A37" s="28">
        <v>0.34</v>
      </c>
      <c r="B37" s="28">
        <v>0.28199999999999997</v>
      </c>
      <c r="C37" s="28">
        <v>0.218</v>
      </c>
      <c r="E37">
        <f t="shared" si="0"/>
        <v>0</v>
      </c>
      <c r="G37">
        <f t="shared" si="1"/>
        <v>-5.3691275167785268E-2</v>
      </c>
      <c r="I37">
        <f t="shared" si="2"/>
        <v>0</v>
      </c>
      <c r="K37" s="30" t="s">
        <v>44</v>
      </c>
      <c r="L37" s="29">
        <f>1+AVERAGEIF(E2:E90,"&lt;=0")</f>
        <v>0.98286946804240261</v>
      </c>
      <c r="M37" s="29">
        <f>1+AVERAGEIF(G2:G90,"&lt;=0")</f>
        <v>0.99225630597000103</v>
      </c>
      <c r="N37" s="29">
        <f>1+AVERAGEIF(I2:I90,"&lt;=0")</f>
        <v>0.99739363412865845</v>
      </c>
      <c r="Q37" s="40"/>
      <c r="R37" s="40"/>
      <c r="S37" s="40"/>
      <c r="T37" s="40"/>
      <c r="U37" s="40"/>
      <c r="V37" s="40"/>
      <c r="W37" s="40"/>
    </row>
    <row r="38" spans="1:23" x14ac:dyDescent="0.5">
      <c r="A38" s="28">
        <v>0.34</v>
      </c>
      <c r="B38" s="28">
        <v>0.29799999999999999</v>
      </c>
      <c r="C38" s="28">
        <v>0.218</v>
      </c>
      <c r="E38">
        <f t="shared" si="0"/>
        <v>5.9171597633136397E-3</v>
      </c>
      <c r="G38">
        <f t="shared" si="1"/>
        <v>3.4722222222222321E-2</v>
      </c>
      <c r="I38">
        <f t="shared" si="2"/>
        <v>0</v>
      </c>
      <c r="K38" s="30" t="s">
        <v>24</v>
      </c>
      <c r="L38" s="29">
        <f>L36*L37</f>
        <v>1.0048031333650884</v>
      </c>
      <c r="M38" s="29">
        <f>M36*M37</f>
        <v>1.0061282864071472</v>
      </c>
      <c r="N38" s="29">
        <f>N36*N37</f>
        <v>1.0016887482457058</v>
      </c>
      <c r="Q38" s="40" t="s">
        <v>71</v>
      </c>
      <c r="R38" s="40"/>
      <c r="S38" s="54" t="s">
        <v>72</v>
      </c>
      <c r="T38" s="40"/>
      <c r="U38" s="40"/>
      <c r="V38" s="40"/>
      <c r="W38" s="40"/>
    </row>
    <row r="39" spans="1:23" ht="17.7" x14ac:dyDescent="0.55000000000000004">
      <c r="A39" s="28">
        <v>0.33800000000000002</v>
      </c>
      <c r="B39" s="28">
        <v>0.28799999999999998</v>
      </c>
      <c r="C39" s="28">
        <v>0.218</v>
      </c>
      <c r="E39">
        <f t="shared" si="0"/>
        <v>5.6250000000000133E-2</v>
      </c>
      <c r="G39">
        <f t="shared" si="1"/>
        <v>0</v>
      </c>
      <c r="I39">
        <f t="shared" si="2"/>
        <v>0</v>
      </c>
      <c r="K39" s="34" t="s">
        <v>47</v>
      </c>
      <c r="L39" s="35"/>
      <c r="M39" s="35"/>
      <c r="N39" s="35"/>
      <c r="O39" s="35"/>
      <c r="P39" s="35"/>
      <c r="Q39" s="35"/>
      <c r="R39" s="35"/>
    </row>
    <row r="40" spans="1:23" ht="18" x14ac:dyDescent="0.6">
      <c r="A40" s="28">
        <v>0.32</v>
      </c>
      <c r="B40" s="28">
        <v>0.28799999999999998</v>
      </c>
      <c r="C40" s="28">
        <v>0.218</v>
      </c>
      <c r="E40">
        <f t="shared" si="0"/>
        <v>-5.3254437869822535E-2</v>
      </c>
      <c r="G40">
        <f t="shared" si="1"/>
        <v>4.3478260869564966E-2</v>
      </c>
      <c r="I40">
        <f t="shared" si="2"/>
        <v>0</v>
      </c>
      <c r="K40" s="36" t="s">
        <v>48</v>
      </c>
      <c r="L40" s="35">
        <f>P2*T2+Q2*T3</f>
        <v>5.2717468827178093E-3</v>
      </c>
      <c r="M40" s="35"/>
      <c r="N40" s="35"/>
      <c r="O40" s="35"/>
      <c r="P40" s="35"/>
      <c r="Q40" s="35"/>
      <c r="R40" s="35"/>
    </row>
    <row r="41" spans="1:23" ht="18" x14ac:dyDescent="0.6">
      <c r="A41" s="28">
        <v>0.33800000000000002</v>
      </c>
      <c r="B41" s="28">
        <v>0.27600000000000002</v>
      </c>
      <c r="C41" s="28">
        <v>0.218</v>
      </c>
      <c r="E41">
        <f t="shared" si="0"/>
        <v>-6.1111111111111005E-2</v>
      </c>
      <c r="G41">
        <f t="shared" si="1"/>
        <v>8.6614173228346525E-2</v>
      </c>
      <c r="I41">
        <f t="shared" si="2"/>
        <v>0</v>
      </c>
      <c r="K41" s="36" t="s">
        <v>46</v>
      </c>
      <c r="L41" s="35">
        <v>1.6000000000000001E-3</v>
      </c>
      <c r="M41" s="35"/>
      <c r="N41" s="35"/>
      <c r="O41" s="35"/>
      <c r="P41" s="35"/>
      <c r="Q41" s="35"/>
      <c r="R41" s="35"/>
    </row>
    <row r="42" spans="1:23" x14ac:dyDescent="0.5">
      <c r="A42" s="28">
        <v>0.36</v>
      </c>
      <c r="B42" s="28">
        <v>0.254</v>
      </c>
      <c r="C42" s="28">
        <v>0.218</v>
      </c>
      <c r="E42">
        <f t="shared" si="0"/>
        <v>0.14649681528662417</v>
      </c>
      <c r="G42">
        <f t="shared" si="1"/>
        <v>9.4827586206896575E-2</v>
      </c>
      <c r="I42">
        <f t="shared" si="2"/>
        <v>0</v>
      </c>
    </row>
    <row r="43" spans="1:23" ht="18" x14ac:dyDescent="0.6">
      <c r="A43" s="28">
        <v>0.314</v>
      </c>
      <c r="B43" s="28">
        <v>0.23200000000000001</v>
      </c>
      <c r="C43" s="28">
        <v>0.218</v>
      </c>
      <c r="E43">
        <f t="shared" si="0"/>
        <v>-3.6809815950920255E-2</v>
      </c>
      <c r="G43">
        <f t="shared" si="1"/>
        <v>9.4339622641509413E-2</v>
      </c>
      <c r="I43">
        <f t="shared" si="2"/>
        <v>0</v>
      </c>
      <c r="K43" s="51" t="s">
        <v>94</v>
      </c>
    </row>
    <row r="44" spans="1:23" ht="18" x14ac:dyDescent="0.6">
      <c r="A44" s="28">
        <v>0.32600000000000001</v>
      </c>
      <c r="B44" s="28">
        <v>0.21199999999999999</v>
      </c>
      <c r="C44" s="28">
        <v>0.218</v>
      </c>
      <c r="E44">
        <f t="shared" si="0"/>
        <v>-6.0975609756097615E-3</v>
      </c>
      <c r="G44">
        <f t="shared" si="1"/>
        <v>9.8445595854922185E-2</v>
      </c>
      <c r="I44">
        <f t="shared" si="2"/>
        <v>0</v>
      </c>
      <c r="M44" s="43" t="s">
        <v>62</v>
      </c>
    </row>
    <row r="45" spans="1:23" ht="20.7" x14ac:dyDescent="0.7">
      <c r="A45" s="28">
        <v>0.32800000000000001</v>
      </c>
      <c r="B45" s="28">
        <v>0.193</v>
      </c>
      <c r="C45" s="28">
        <v>0.218</v>
      </c>
      <c r="E45">
        <f t="shared" si="0"/>
        <v>7.1895424836601274E-2</v>
      </c>
      <c r="G45">
        <f t="shared" si="1"/>
        <v>0</v>
      </c>
      <c r="I45">
        <f t="shared" si="2"/>
        <v>0</v>
      </c>
      <c r="J45" s="41" t="s">
        <v>61</v>
      </c>
      <c r="K45" s="49">
        <v>0.01</v>
      </c>
      <c r="L45" s="41" t="s">
        <v>64</v>
      </c>
      <c r="M45" s="42"/>
      <c r="N45" s="42"/>
      <c r="O45" s="50">
        <f>-Q9*_xlfn.NORM.INV(K45,L40,SQRT(L41))</f>
        <v>131.67325211837374</v>
      </c>
      <c r="P45" s="41" t="s">
        <v>63</v>
      </c>
      <c r="Q45" s="47"/>
    </row>
    <row r="46" spans="1:23" x14ac:dyDescent="0.5">
      <c r="A46" s="28">
        <v>0.30599999999999999</v>
      </c>
      <c r="B46" s="28">
        <v>0.193</v>
      </c>
      <c r="C46" s="28">
        <v>0.218</v>
      </c>
      <c r="E46">
        <f t="shared" si="0"/>
        <v>0</v>
      </c>
      <c r="G46">
        <f t="shared" si="1"/>
        <v>0</v>
      </c>
      <c r="I46">
        <f t="shared" si="2"/>
        <v>0</v>
      </c>
    </row>
    <row r="47" spans="1:23" x14ac:dyDescent="0.5">
      <c r="A47" s="28">
        <v>0.30599999999999999</v>
      </c>
      <c r="B47" s="28">
        <v>0.193</v>
      </c>
      <c r="C47" s="28">
        <v>0.218</v>
      </c>
      <c r="E47">
        <f t="shared" si="0"/>
        <v>-7.2727272727272751E-2</v>
      </c>
      <c r="G47">
        <f t="shared" si="1"/>
        <v>9.6590909090909172E-2</v>
      </c>
      <c r="I47">
        <f t="shared" si="2"/>
        <v>0</v>
      </c>
    </row>
    <row r="48" spans="1:23" ht="20.7" x14ac:dyDescent="0.7">
      <c r="A48" s="28">
        <v>0.33</v>
      </c>
      <c r="B48" s="28">
        <v>0.17599999999999999</v>
      </c>
      <c r="C48" s="28">
        <v>0.218</v>
      </c>
      <c r="E48">
        <f t="shared" si="0"/>
        <v>0</v>
      </c>
      <c r="G48">
        <f t="shared" si="1"/>
        <v>9.9999999999999867E-2</v>
      </c>
      <c r="I48">
        <f t="shared" si="2"/>
        <v>0</v>
      </c>
      <c r="J48" s="44" t="s">
        <v>65</v>
      </c>
      <c r="K48" s="45"/>
      <c r="L48" s="45"/>
      <c r="M48" s="48">
        <v>150</v>
      </c>
      <c r="N48" s="44" t="s">
        <v>60</v>
      </c>
      <c r="O48" s="50">
        <f>1/2+1/2*ERF((-M48/Q9-L40)/SQRT(L41*2))</f>
        <v>4.2467713344373492E-3</v>
      </c>
    </row>
    <row r="49" spans="1:12" x14ac:dyDescent="0.5">
      <c r="A49" s="28">
        <v>0.33</v>
      </c>
      <c r="B49" s="28">
        <v>0.16</v>
      </c>
      <c r="C49" s="28">
        <v>0.218</v>
      </c>
      <c r="E49">
        <f t="shared" si="0"/>
        <v>0</v>
      </c>
      <c r="G49">
        <f t="shared" si="1"/>
        <v>9.5890410958904271E-2</v>
      </c>
      <c r="I49">
        <f t="shared" si="2"/>
        <v>0</v>
      </c>
    </row>
    <row r="50" spans="1:12" x14ac:dyDescent="0.5">
      <c r="A50" s="28">
        <v>0.33</v>
      </c>
      <c r="B50" s="28">
        <v>0.14599999999999999</v>
      </c>
      <c r="C50" s="28">
        <v>0.218</v>
      </c>
      <c r="E50">
        <f t="shared" si="0"/>
        <v>0</v>
      </c>
      <c r="G50">
        <f t="shared" si="1"/>
        <v>0</v>
      </c>
      <c r="I50">
        <f t="shared" si="2"/>
        <v>9.5477386934673225E-2</v>
      </c>
    </row>
    <row r="51" spans="1:12" x14ac:dyDescent="0.5">
      <c r="A51" s="28">
        <v>0.33</v>
      </c>
      <c r="B51" s="28">
        <v>0.14599999999999999</v>
      </c>
      <c r="C51" s="28">
        <v>0.19900000000000001</v>
      </c>
      <c r="E51">
        <f t="shared" si="0"/>
        <v>0</v>
      </c>
      <c r="G51">
        <f t="shared" si="1"/>
        <v>0</v>
      </c>
      <c r="I51">
        <f t="shared" si="2"/>
        <v>9.9447513812154886E-2</v>
      </c>
    </row>
    <row r="52" spans="1:12" x14ac:dyDescent="0.5">
      <c r="A52" s="28">
        <v>0.33</v>
      </c>
      <c r="B52" s="28">
        <v>0.14599999999999999</v>
      </c>
      <c r="C52" s="28">
        <v>0.18099999999999999</v>
      </c>
      <c r="E52">
        <f t="shared" si="0"/>
        <v>0</v>
      </c>
      <c r="G52">
        <f t="shared" si="1"/>
        <v>0</v>
      </c>
      <c r="I52">
        <f t="shared" si="2"/>
        <v>0</v>
      </c>
    </row>
    <row r="53" spans="1:12" x14ac:dyDescent="0.5">
      <c r="A53" s="28">
        <v>0.33</v>
      </c>
      <c r="B53" s="28">
        <v>0.14599999999999999</v>
      </c>
      <c r="C53" s="28">
        <v>0.18099999999999999</v>
      </c>
      <c r="E53">
        <f t="shared" si="0"/>
        <v>0</v>
      </c>
      <c r="G53">
        <f t="shared" si="1"/>
        <v>0</v>
      </c>
      <c r="I53">
        <f t="shared" si="2"/>
        <v>0</v>
      </c>
      <c r="L53" s="46"/>
    </row>
    <row r="54" spans="1:12" x14ac:dyDescent="0.5">
      <c r="A54" s="28">
        <v>0.33</v>
      </c>
      <c r="B54" s="28">
        <v>0.14599999999999999</v>
      </c>
      <c r="C54" s="28">
        <v>0.18099999999999999</v>
      </c>
      <c r="E54">
        <f t="shared" si="0"/>
        <v>9.27152317880795E-2</v>
      </c>
      <c r="G54">
        <f t="shared" si="1"/>
        <v>0</v>
      </c>
      <c r="I54">
        <f t="shared" si="2"/>
        <v>0</v>
      </c>
    </row>
    <row r="55" spans="1:12" x14ac:dyDescent="0.5">
      <c r="A55" s="28">
        <v>0.30199999999999999</v>
      </c>
      <c r="B55" s="28">
        <v>0.14599999999999999</v>
      </c>
      <c r="C55" s="28">
        <v>0.18099999999999999</v>
      </c>
      <c r="E55">
        <f t="shared" si="0"/>
        <v>-5.031446540880502E-2</v>
      </c>
      <c r="G55">
        <f t="shared" si="1"/>
        <v>0</v>
      </c>
      <c r="I55">
        <f t="shared" si="2"/>
        <v>0</v>
      </c>
    </row>
    <row r="56" spans="1:12" x14ac:dyDescent="0.5">
      <c r="A56" s="28">
        <v>0.318</v>
      </c>
      <c r="B56" s="28">
        <v>0.14599999999999999</v>
      </c>
      <c r="C56" s="28">
        <v>0.18099999999999999</v>
      </c>
      <c r="E56">
        <f t="shared" si="0"/>
        <v>0</v>
      </c>
      <c r="G56">
        <f t="shared" si="1"/>
        <v>0</v>
      </c>
      <c r="I56">
        <f t="shared" si="2"/>
        <v>0</v>
      </c>
    </row>
    <row r="57" spans="1:12" x14ac:dyDescent="0.5">
      <c r="A57" s="28">
        <v>0.318</v>
      </c>
      <c r="B57" s="28">
        <v>0.14599999999999999</v>
      </c>
      <c r="C57" s="28">
        <v>0.18099999999999999</v>
      </c>
      <c r="E57">
        <f t="shared" si="0"/>
        <v>6.0000000000000053E-2</v>
      </c>
      <c r="G57">
        <f t="shared" si="1"/>
        <v>0</v>
      </c>
      <c r="I57">
        <f t="shared" si="2"/>
        <v>0</v>
      </c>
    </row>
    <row r="58" spans="1:12" x14ac:dyDescent="0.5">
      <c r="A58" s="28">
        <v>0.3</v>
      </c>
      <c r="B58" s="28">
        <v>0.14599999999999999</v>
      </c>
      <c r="C58" s="28">
        <v>0.18099999999999999</v>
      </c>
      <c r="E58">
        <f t="shared" si="0"/>
        <v>-1.9607843137254943E-2</v>
      </c>
      <c r="G58">
        <f t="shared" si="1"/>
        <v>0</v>
      </c>
      <c r="I58">
        <f t="shared" si="2"/>
        <v>0</v>
      </c>
    </row>
    <row r="59" spans="1:12" x14ac:dyDescent="0.5">
      <c r="A59" s="28">
        <v>0.30599999999999999</v>
      </c>
      <c r="B59" s="28">
        <v>0.14599999999999999</v>
      </c>
      <c r="C59" s="28">
        <v>0.18099999999999999</v>
      </c>
      <c r="E59">
        <f t="shared" si="0"/>
        <v>0.15909090909090895</v>
      </c>
      <c r="G59">
        <f t="shared" si="1"/>
        <v>0</v>
      </c>
      <c r="I59">
        <f t="shared" si="2"/>
        <v>0</v>
      </c>
    </row>
    <row r="60" spans="1:12" x14ac:dyDescent="0.5">
      <c r="A60" s="28">
        <v>0.26400000000000001</v>
      </c>
      <c r="B60" s="28">
        <v>0.14599999999999999</v>
      </c>
      <c r="C60" s="28">
        <v>0.18099999999999999</v>
      </c>
      <c r="E60">
        <f t="shared" si="0"/>
        <v>-0.14285714285714279</v>
      </c>
      <c r="G60">
        <f t="shared" si="1"/>
        <v>0</v>
      </c>
      <c r="I60">
        <f t="shared" si="2"/>
        <v>0</v>
      </c>
    </row>
    <row r="61" spans="1:12" x14ac:dyDescent="0.5">
      <c r="A61" s="28">
        <v>0.308</v>
      </c>
      <c r="B61" s="28">
        <v>0.14599999999999999</v>
      </c>
      <c r="C61" s="28">
        <v>0.18099999999999999</v>
      </c>
      <c r="E61">
        <f t="shared" si="0"/>
        <v>2.6666666666666616E-2</v>
      </c>
      <c r="G61">
        <f t="shared" si="1"/>
        <v>0</v>
      </c>
      <c r="I61">
        <f t="shared" si="2"/>
        <v>0</v>
      </c>
    </row>
    <row r="62" spans="1:12" x14ac:dyDescent="0.5">
      <c r="A62" s="28">
        <v>0.3</v>
      </c>
      <c r="B62" s="28">
        <v>0.14599999999999999</v>
      </c>
      <c r="C62" s="28">
        <v>0.18099999999999999</v>
      </c>
      <c r="E62">
        <f t="shared" si="0"/>
        <v>6.7114093959732557E-3</v>
      </c>
      <c r="G62">
        <f t="shared" si="1"/>
        <v>0</v>
      </c>
      <c r="I62">
        <f t="shared" si="2"/>
        <v>7.7380952380952328E-2</v>
      </c>
    </row>
    <row r="63" spans="1:12" x14ac:dyDescent="0.5">
      <c r="A63" s="28">
        <v>0.29799999999999999</v>
      </c>
      <c r="B63" s="28">
        <v>0.14599999999999999</v>
      </c>
      <c r="C63" s="28">
        <v>0.16800000000000001</v>
      </c>
      <c r="E63">
        <f t="shared" si="0"/>
        <v>6.7567567567567988E-3</v>
      </c>
      <c r="G63">
        <f t="shared" si="1"/>
        <v>0</v>
      </c>
      <c r="I63">
        <f t="shared" si="2"/>
        <v>0</v>
      </c>
    </row>
    <row r="64" spans="1:12" x14ac:dyDescent="0.5">
      <c r="A64" s="28">
        <v>0.29599999999999999</v>
      </c>
      <c r="B64" s="28">
        <v>0.14599999999999999</v>
      </c>
      <c r="C64" s="28">
        <v>0.16800000000000001</v>
      </c>
      <c r="E64">
        <f t="shared" si="0"/>
        <v>0</v>
      </c>
      <c r="G64">
        <f t="shared" si="1"/>
        <v>0</v>
      </c>
      <c r="I64">
        <f t="shared" si="2"/>
        <v>0</v>
      </c>
    </row>
    <row r="65" spans="1:9" x14ac:dyDescent="0.5">
      <c r="A65" s="28">
        <v>0.29599999999999999</v>
      </c>
      <c r="B65" s="28">
        <v>0.14599999999999999</v>
      </c>
      <c r="C65" s="28">
        <v>0.16800000000000001</v>
      </c>
      <c r="E65">
        <f t="shared" si="0"/>
        <v>3.4965034965035002E-2</v>
      </c>
      <c r="G65">
        <f t="shared" si="1"/>
        <v>0</v>
      </c>
      <c r="I65">
        <f t="shared" si="2"/>
        <v>0</v>
      </c>
    </row>
    <row r="66" spans="1:9" x14ac:dyDescent="0.5">
      <c r="A66" s="28">
        <v>0.28599999999999998</v>
      </c>
      <c r="B66" s="28">
        <v>0.14599999999999999</v>
      </c>
      <c r="C66" s="28">
        <v>0.16800000000000001</v>
      </c>
      <c r="E66">
        <f t="shared" si="0"/>
        <v>0</v>
      </c>
      <c r="G66">
        <f t="shared" si="1"/>
        <v>0</v>
      </c>
      <c r="I66">
        <f t="shared" si="2"/>
        <v>0</v>
      </c>
    </row>
    <row r="67" spans="1:9" x14ac:dyDescent="0.5">
      <c r="A67" s="28">
        <v>0.28599999999999998</v>
      </c>
      <c r="B67" s="28">
        <v>0.14599999999999999</v>
      </c>
      <c r="C67" s="28">
        <v>0.16800000000000001</v>
      </c>
      <c r="E67">
        <f t="shared" ref="E67:E91" si="3">(A67/A68)-1</f>
        <v>-6.9444444444444198E-3</v>
      </c>
      <c r="G67">
        <f t="shared" ref="G67:G91" si="4">(B67/B68)-1</f>
        <v>0</v>
      </c>
      <c r="I67">
        <f t="shared" ref="I67:I91" si="5">(C67/C68)-1</f>
        <v>0</v>
      </c>
    </row>
    <row r="68" spans="1:9" x14ac:dyDescent="0.5">
      <c r="A68" s="28">
        <v>0.28799999999999998</v>
      </c>
      <c r="B68" s="28">
        <v>0.14599999999999999</v>
      </c>
      <c r="C68" s="28">
        <v>0.16800000000000001</v>
      </c>
      <c r="E68">
        <f t="shared" si="3"/>
        <v>6.9930069930070893E-3</v>
      </c>
      <c r="G68">
        <f t="shared" si="4"/>
        <v>0</v>
      </c>
      <c r="I68">
        <f t="shared" si="5"/>
        <v>0</v>
      </c>
    </row>
    <row r="69" spans="1:9" x14ac:dyDescent="0.5">
      <c r="A69" s="28">
        <v>0.28599999999999998</v>
      </c>
      <c r="B69" s="28">
        <v>0.14599999999999999</v>
      </c>
      <c r="C69" s="28">
        <v>0.16800000000000001</v>
      </c>
      <c r="E69">
        <f t="shared" si="3"/>
        <v>5.1470588235293935E-2</v>
      </c>
      <c r="G69">
        <f t="shared" si="4"/>
        <v>0</v>
      </c>
      <c r="I69">
        <f t="shared" si="5"/>
        <v>9.8039215686274606E-2</v>
      </c>
    </row>
    <row r="70" spans="1:9" x14ac:dyDescent="0.5">
      <c r="A70" s="28">
        <v>0.27200000000000002</v>
      </c>
      <c r="B70" s="28">
        <v>0.14599999999999999</v>
      </c>
      <c r="C70" s="28">
        <v>0.153</v>
      </c>
      <c r="E70">
        <f t="shared" si="3"/>
        <v>-2.8571428571428581E-2</v>
      </c>
      <c r="G70">
        <f t="shared" si="4"/>
        <v>0</v>
      </c>
      <c r="I70">
        <f t="shared" si="5"/>
        <v>0</v>
      </c>
    </row>
    <row r="71" spans="1:9" x14ac:dyDescent="0.5">
      <c r="A71" s="28">
        <v>0.28000000000000003</v>
      </c>
      <c r="B71" s="28">
        <v>0.14599999999999999</v>
      </c>
      <c r="C71" s="28">
        <v>0.153</v>
      </c>
      <c r="E71">
        <f t="shared" si="3"/>
        <v>-6.6666666666666541E-2</v>
      </c>
      <c r="G71">
        <f t="shared" si="4"/>
        <v>0</v>
      </c>
      <c r="I71">
        <f t="shared" si="5"/>
        <v>0</v>
      </c>
    </row>
    <row r="72" spans="1:9" x14ac:dyDescent="0.5">
      <c r="A72" s="28">
        <v>0.3</v>
      </c>
      <c r="B72" s="28">
        <v>0.14599999999999999</v>
      </c>
      <c r="C72" s="28">
        <v>0.153</v>
      </c>
      <c r="E72">
        <f t="shared" si="3"/>
        <v>0</v>
      </c>
      <c r="G72">
        <f t="shared" si="4"/>
        <v>0</v>
      </c>
      <c r="I72">
        <f t="shared" si="5"/>
        <v>0</v>
      </c>
    </row>
    <row r="73" spans="1:9" x14ac:dyDescent="0.5">
      <c r="A73" s="28">
        <v>0.3</v>
      </c>
      <c r="B73" s="28">
        <v>0.14599999999999999</v>
      </c>
      <c r="C73" s="28">
        <v>0.153</v>
      </c>
      <c r="E73">
        <f t="shared" si="3"/>
        <v>0</v>
      </c>
      <c r="G73">
        <f t="shared" si="4"/>
        <v>-9.8765432098765538E-2</v>
      </c>
      <c r="I73">
        <f t="shared" si="5"/>
        <v>0</v>
      </c>
    </row>
    <row r="74" spans="1:9" x14ac:dyDescent="0.5">
      <c r="A74" s="28">
        <v>0.3</v>
      </c>
      <c r="B74" s="28">
        <v>0.16200000000000001</v>
      </c>
      <c r="C74" s="28">
        <v>0.153</v>
      </c>
      <c r="E74">
        <f t="shared" si="3"/>
        <v>-6.6225165562914245E-3</v>
      </c>
      <c r="G74">
        <f t="shared" si="4"/>
        <v>0</v>
      </c>
      <c r="I74">
        <f t="shared" si="5"/>
        <v>0</v>
      </c>
    </row>
    <row r="75" spans="1:9" x14ac:dyDescent="0.5">
      <c r="A75" s="28">
        <v>0.30199999999999999</v>
      </c>
      <c r="B75" s="28">
        <v>0.16200000000000001</v>
      </c>
      <c r="C75" s="28">
        <v>0.153</v>
      </c>
      <c r="E75">
        <f t="shared" si="3"/>
        <v>0</v>
      </c>
      <c r="G75">
        <f t="shared" si="4"/>
        <v>0</v>
      </c>
      <c r="I75">
        <f t="shared" si="5"/>
        <v>0</v>
      </c>
    </row>
    <row r="76" spans="1:9" x14ac:dyDescent="0.5">
      <c r="A76" s="28">
        <v>0.30199999999999999</v>
      </c>
      <c r="B76" s="28">
        <v>0.16200000000000001</v>
      </c>
      <c r="C76" s="28">
        <v>0.153</v>
      </c>
      <c r="E76">
        <f t="shared" si="3"/>
        <v>4.1379310344827669E-2</v>
      </c>
      <c r="G76">
        <f t="shared" si="4"/>
        <v>4.5161290322580649E-2</v>
      </c>
      <c r="I76">
        <f t="shared" si="5"/>
        <v>0</v>
      </c>
    </row>
    <row r="77" spans="1:9" x14ac:dyDescent="0.5">
      <c r="A77" s="28">
        <v>0.28999999999999998</v>
      </c>
      <c r="B77" s="28">
        <v>0.155</v>
      </c>
      <c r="C77" s="28">
        <v>0.153</v>
      </c>
      <c r="E77">
        <f t="shared" si="3"/>
        <v>0</v>
      </c>
      <c r="G77">
        <f t="shared" si="4"/>
        <v>0</v>
      </c>
      <c r="I77">
        <f t="shared" si="5"/>
        <v>0</v>
      </c>
    </row>
    <row r="78" spans="1:9" x14ac:dyDescent="0.5">
      <c r="A78" s="28">
        <v>0.28999999999999998</v>
      </c>
      <c r="B78" s="28">
        <v>0.155</v>
      </c>
      <c r="C78" s="28">
        <v>0.153</v>
      </c>
      <c r="E78">
        <f t="shared" si="3"/>
        <v>0</v>
      </c>
      <c r="G78">
        <f t="shared" si="4"/>
        <v>-6.4102564102563875E-3</v>
      </c>
      <c r="I78">
        <f t="shared" si="5"/>
        <v>0</v>
      </c>
    </row>
    <row r="79" spans="1:9" x14ac:dyDescent="0.5">
      <c r="A79" s="28">
        <v>0.28999999999999998</v>
      </c>
      <c r="B79" s="28">
        <v>0.156</v>
      </c>
      <c r="C79" s="28">
        <v>0.153</v>
      </c>
      <c r="E79">
        <f t="shared" si="3"/>
        <v>6.6176470588235059E-2</v>
      </c>
      <c r="G79">
        <f t="shared" si="4"/>
        <v>0</v>
      </c>
      <c r="I79">
        <f t="shared" si="5"/>
        <v>0</v>
      </c>
    </row>
    <row r="80" spans="1:9" x14ac:dyDescent="0.5">
      <c r="A80" s="28">
        <v>0.27200000000000002</v>
      </c>
      <c r="B80" s="28">
        <v>0.156</v>
      </c>
      <c r="C80" s="28">
        <v>0.153</v>
      </c>
      <c r="E80">
        <f t="shared" si="3"/>
        <v>-2.8571428571428581E-2</v>
      </c>
      <c r="G80">
        <f t="shared" si="4"/>
        <v>0</v>
      </c>
      <c r="I80">
        <f t="shared" si="5"/>
        <v>0</v>
      </c>
    </row>
    <row r="81" spans="1:9" x14ac:dyDescent="0.5">
      <c r="A81" s="28">
        <v>0.28000000000000003</v>
      </c>
      <c r="B81" s="28">
        <v>0.156</v>
      </c>
      <c r="C81" s="28">
        <v>0.153</v>
      </c>
      <c r="E81">
        <f t="shared" si="3"/>
        <v>0</v>
      </c>
      <c r="G81">
        <f t="shared" si="4"/>
        <v>0</v>
      </c>
      <c r="I81">
        <f t="shared" si="5"/>
        <v>0</v>
      </c>
    </row>
    <row r="82" spans="1:9" x14ac:dyDescent="0.5">
      <c r="A82" s="28">
        <v>0.28000000000000003</v>
      </c>
      <c r="B82" s="28">
        <v>0.156</v>
      </c>
      <c r="C82" s="28">
        <v>0.153</v>
      </c>
      <c r="E82">
        <f t="shared" si="3"/>
        <v>0</v>
      </c>
      <c r="G82">
        <f t="shared" si="4"/>
        <v>7.5862068965517393E-2</v>
      </c>
      <c r="I82">
        <f t="shared" si="5"/>
        <v>0</v>
      </c>
    </row>
    <row r="83" spans="1:9" x14ac:dyDescent="0.5">
      <c r="A83" s="28">
        <v>0.28000000000000003</v>
      </c>
      <c r="B83" s="28">
        <v>0.14499999999999999</v>
      </c>
      <c r="C83" s="28">
        <v>0.153</v>
      </c>
      <c r="E83">
        <f t="shared" si="3"/>
        <v>-2.7777777777777568E-2</v>
      </c>
      <c r="G83">
        <f t="shared" si="4"/>
        <v>0</v>
      </c>
      <c r="I83">
        <f t="shared" si="5"/>
        <v>0</v>
      </c>
    </row>
    <row r="84" spans="1:9" x14ac:dyDescent="0.5">
      <c r="A84" s="28">
        <v>0.28799999999999998</v>
      </c>
      <c r="B84" s="28">
        <v>0.14499999999999999</v>
      </c>
      <c r="C84" s="28">
        <v>0.153</v>
      </c>
      <c r="E84">
        <f t="shared" si="3"/>
        <v>2.857142857142847E-2</v>
      </c>
      <c r="G84">
        <f t="shared" si="4"/>
        <v>0</v>
      </c>
      <c r="I84">
        <f t="shared" si="5"/>
        <v>0</v>
      </c>
    </row>
    <row r="85" spans="1:9" x14ac:dyDescent="0.5">
      <c r="A85" s="28">
        <v>0.28000000000000003</v>
      </c>
      <c r="B85" s="28">
        <v>0.14499999999999999</v>
      </c>
      <c r="C85" s="28">
        <v>0.153</v>
      </c>
      <c r="E85">
        <f t="shared" si="3"/>
        <v>0.12000000000000011</v>
      </c>
      <c r="G85">
        <f t="shared" si="4"/>
        <v>0</v>
      </c>
      <c r="I85">
        <f t="shared" si="5"/>
        <v>0</v>
      </c>
    </row>
    <row r="86" spans="1:9" x14ac:dyDescent="0.5">
      <c r="A86" s="28">
        <v>0.25</v>
      </c>
      <c r="B86" s="28">
        <v>0.14499999999999999</v>
      </c>
      <c r="C86" s="28">
        <v>0.153</v>
      </c>
      <c r="E86">
        <f t="shared" si="3"/>
        <v>3.3057851239669533E-2</v>
      </c>
      <c r="G86">
        <f t="shared" si="4"/>
        <v>0</v>
      </c>
      <c r="I86">
        <f t="shared" si="5"/>
        <v>0</v>
      </c>
    </row>
    <row r="87" spans="1:9" x14ac:dyDescent="0.5">
      <c r="A87" s="28">
        <v>0.24199999999999999</v>
      </c>
      <c r="B87" s="28">
        <v>0.14499999999999999</v>
      </c>
      <c r="C87" s="28">
        <v>0.153</v>
      </c>
      <c r="E87">
        <f t="shared" si="3"/>
        <v>1.6806722689075571E-2</v>
      </c>
      <c r="G87">
        <f t="shared" si="4"/>
        <v>0</v>
      </c>
      <c r="I87">
        <f t="shared" si="5"/>
        <v>0</v>
      </c>
    </row>
    <row r="88" spans="1:9" x14ac:dyDescent="0.5">
      <c r="A88" s="28">
        <v>0.23799999999999999</v>
      </c>
      <c r="B88" s="28">
        <v>0.14499999999999999</v>
      </c>
      <c r="C88" s="28">
        <v>0.153</v>
      </c>
      <c r="E88">
        <f t="shared" si="3"/>
        <v>-1.6528925619834767E-2</v>
      </c>
      <c r="G88">
        <f t="shared" si="4"/>
        <v>0</v>
      </c>
      <c r="I88">
        <f t="shared" si="5"/>
        <v>0</v>
      </c>
    </row>
    <row r="89" spans="1:9" x14ac:dyDescent="0.5">
      <c r="A89" s="28">
        <v>0.24199999999999999</v>
      </c>
      <c r="B89" s="28">
        <v>0.14499999999999999</v>
      </c>
      <c r="C89" s="28">
        <v>0.153</v>
      </c>
      <c r="E89">
        <f t="shared" si="3"/>
        <v>-8.1967213114754189E-3</v>
      </c>
      <c r="G89">
        <f t="shared" si="4"/>
        <v>0</v>
      </c>
      <c r="I89">
        <f t="shared" si="5"/>
        <v>0</v>
      </c>
    </row>
    <row r="90" spans="1:9" x14ac:dyDescent="0.5">
      <c r="A90" s="28">
        <v>0.24399999999999999</v>
      </c>
      <c r="B90" s="28">
        <v>0.14499999999999999</v>
      </c>
      <c r="C90" s="28">
        <v>0.153</v>
      </c>
      <c r="E90">
        <f t="shared" si="3"/>
        <v>0</v>
      </c>
      <c r="G90">
        <f t="shared" si="4"/>
        <v>0</v>
      </c>
      <c r="I90">
        <f t="shared" si="5"/>
        <v>0</v>
      </c>
    </row>
    <row r="91" spans="1:9" x14ac:dyDescent="0.5">
      <c r="A91" s="28">
        <v>0.24399999999999999</v>
      </c>
      <c r="B91" s="28">
        <v>0.14499999999999999</v>
      </c>
      <c r="C91" s="28">
        <v>0.153</v>
      </c>
      <c r="E91">
        <f t="shared" si="3"/>
        <v>-0.3146067415730337</v>
      </c>
      <c r="G91">
        <f t="shared" si="4"/>
        <v>-0.98777403035413158</v>
      </c>
      <c r="I91">
        <f t="shared" si="5"/>
        <v>-0.37295081967213117</v>
      </c>
    </row>
    <row r="92" spans="1:9" x14ac:dyDescent="0.5">
      <c r="A92" s="52">
        <v>0.35599999999999998</v>
      </c>
      <c r="B92" s="59">
        <v>11.86</v>
      </c>
      <c r="C92" s="52">
        <v>0.24399999999999999</v>
      </c>
    </row>
  </sheetData>
  <hyperlinks>
    <hyperlink ref="S38" r:id="rId1" display="http://www.samos.aegean.gr/actuar/nick/VeltistopoiisiXartofilakiou.pdf" xr:uid="{4528B51E-2F58-457A-86FE-84A687C6CB1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EECD5-5A4D-4414-AD33-AD84D96A696F}">
  <dimension ref="A1:W92"/>
  <sheetViews>
    <sheetView topLeftCell="I28" workbookViewId="0">
      <selection activeCell="M49" sqref="M49"/>
    </sheetView>
  </sheetViews>
  <sheetFormatPr defaultRowHeight="14.35" x14ac:dyDescent="0.5"/>
  <cols>
    <col min="1" max="1" width="16" customWidth="1"/>
    <col min="2" max="2" width="15.41015625" customWidth="1"/>
    <col min="3" max="3" width="19.1171875" customWidth="1"/>
    <col min="5" max="5" width="18.234375" customWidth="1"/>
    <col min="6" max="6" width="24.41015625" customWidth="1"/>
    <col min="7" max="7" width="21.3515625" customWidth="1"/>
    <col min="8" max="8" width="27.52734375" customWidth="1"/>
    <col min="9" max="9" width="20.41015625" customWidth="1"/>
    <col min="10" max="10" width="25.234375" customWidth="1"/>
    <col min="12" max="12" width="18.64453125" customWidth="1"/>
    <col min="13" max="13" width="12" bestFit="1" customWidth="1"/>
    <col min="14" max="14" width="22" customWidth="1"/>
    <col min="15" max="15" width="20.1171875" customWidth="1"/>
    <col min="16" max="16" width="39.41015625" customWidth="1"/>
    <col min="17" max="17" width="25.52734375" customWidth="1"/>
    <col min="18" max="18" width="21" customWidth="1"/>
    <col min="19" max="19" width="49.64453125" customWidth="1"/>
    <col min="21" max="21" width="13.41015625" customWidth="1"/>
    <col min="23" max="23" width="16.76171875" customWidth="1"/>
  </cols>
  <sheetData>
    <row r="1" spans="1:23" x14ac:dyDescent="0.5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9</v>
      </c>
      <c r="G1" s="1" t="s">
        <v>4</v>
      </c>
      <c r="H1" s="1" t="s">
        <v>14</v>
      </c>
      <c r="I1" s="1" t="s">
        <v>5</v>
      </c>
      <c r="J1" s="1" t="s">
        <v>10</v>
      </c>
      <c r="L1" s="1" t="s">
        <v>6</v>
      </c>
      <c r="M1" s="1" t="s">
        <v>7</v>
      </c>
      <c r="N1" s="1" t="s">
        <v>8</v>
      </c>
      <c r="O1" s="1"/>
      <c r="P1" s="1" t="s">
        <v>11</v>
      </c>
      <c r="Q1" s="1" t="s">
        <v>12</v>
      </c>
      <c r="R1" s="1" t="s">
        <v>13</v>
      </c>
      <c r="S1" s="6"/>
      <c r="T1" s="7"/>
      <c r="U1" s="7"/>
      <c r="V1" s="7"/>
      <c r="W1" s="13"/>
    </row>
    <row r="2" spans="1:23" x14ac:dyDescent="0.5">
      <c r="A2" s="28">
        <v>0.35799999999999998</v>
      </c>
      <c r="B2" s="28">
        <v>0.23599999999999999</v>
      </c>
      <c r="C2" s="28">
        <v>0.17299999999999999</v>
      </c>
      <c r="D2" s="37"/>
      <c r="E2">
        <f>(A2/A3)-1</f>
        <v>2.2857142857142909E-2</v>
      </c>
      <c r="F2" s="13">
        <f>_xlfn.COVARIANCE.P(E2:E90,E2:E90)</f>
        <v>1.8195777235290858E-3</v>
      </c>
      <c r="G2">
        <f>(B2/B3)-1</f>
        <v>0</v>
      </c>
      <c r="H2" s="13">
        <f>_xlfn.COVARIANCE.P(G2:G90,G2:G90)</f>
        <v>1.4728948030453639E-3</v>
      </c>
      <c r="I2">
        <f>(C2/C3)-1</f>
        <v>0</v>
      </c>
      <c r="J2" s="13">
        <f>_xlfn.COVARIANCE.P(I2:I90,I2:I90)</f>
        <v>5.9045004433285159E-4</v>
      </c>
      <c r="L2" s="13">
        <f>_xlfn.COVARIANCE.P(E2:E90,G2:G90)</f>
        <v>-7.8308436728676291E-5</v>
      </c>
      <c r="M2" s="13">
        <f>_xlfn.COVARIANCE.P(E2:E90,I2:I90)</f>
        <v>8.038940007644454E-5</v>
      </c>
      <c r="N2" s="13">
        <f>_xlfn.COVARIANCE.P(G2:G90,I2:I90)</f>
        <v>-1.7915339604554883E-5</v>
      </c>
      <c r="P2" s="13">
        <f>AVERAGE(E2:E90)</f>
        <v>5.2103994942001557E-3</v>
      </c>
      <c r="Q2" s="13">
        <f>AVERAGE(G2:G90)</f>
        <v>6.2149378238851383E-3</v>
      </c>
      <c r="R2" s="13">
        <f>AVERAGE(I2:I90)</f>
        <v>1.6719547162923605E-3</v>
      </c>
      <c r="S2" s="7" t="s">
        <v>30</v>
      </c>
      <c r="T2" s="7">
        <v>0.30411913211698072</v>
      </c>
      <c r="U2" s="7"/>
      <c r="V2" s="7"/>
      <c r="W2" s="13"/>
    </row>
    <row r="3" spans="1:23" x14ac:dyDescent="0.5">
      <c r="A3" s="28">
        <v>0.35</v>
      </c>
      <c r="B3" s="28">
        <v>0.23599999999999999</v>
      </c>
      <c r="C3" s="28">
        <v>0.17299999999999999</v>
      </c>
      <c r="E3">
        <f t="shared" ref="E3:E66" si="0">(A3/A4)-1</f>
        <v>0</v>
      </c>
      <c r="G3">
        <f t="shared" ref="G3:G66" si="1">(B3/B4)-1</f>
        <v>0</v>
      </c>
      <c r="I3">
        <f t="shared" ref="I3:I66" si="2">(C3/C4)-1</f>
        <v>0</v>
      </c>
      <c r="S3" s="7" t="s">
        <v>31</v>
      </c>
      <c r="T3" s="7">
        <v>0.69588086788301939</v>
      </c>
      <c r="U3" s="7"/>
      <c r="V3" s="7"/>
      <c r="W3" s="13"/>
    </row>
    <row r="4" spans="1:23" x14ac:dyDescent="0.5">
      <c r="A4" s="28">
        <v>0.35</v>
      </c>
      <c r="B4" s="28">
        <v>0.23599999999999999</v>
      </c>
      <c r="C4" s="28">
        <v>0.17299999999999999</v>
      </c>
      <c r="E4">
        <f t="shared" si="0"/>
        <v>-3.3149171270718258E-2</v>
      </c>
      <c r="G4">
        <f t="shared" si="1"/>
        <v>-5.600000000000005E-2</v>
      </c>
      <c r="I4">
        <f t="shared" si="2"/>
        <v>0</v>
      </c>
      <c r="S4" s="7" t="s">
        <v>32</v>
      </c>
      <c r="T4" s="7">
        <v>0</v>
      </c>
      <c r="U4" s="7"/>
      <c r="V4" s="7"/>
    </row>
    <row r="5" spans="1:23" x14ac:dyDescent="0.5">
      <c r="A5" s="28">
        <v>0.36199999999999999</v>
      </c>
      <c r="B5" s="28">
        <v>0.25</v>
      </c>
      <c r="C5" s="28">
        <v>0.17299999999999999</v>
      </c>
      <c r="E5">
        <f t="shared" si="0"/>
        <v>5.5555555555555358E-3</v>
      </c>
      <c r="G5">
        <f t="shared" si="1"/>
        <v>-9.4202898550724723E-2</v>
      </c>
      <c r="I5">
        <f t="shared" si="2"/>
        <v>0</v>
      </c>
      <c r="S5" s="7"/>
      <c r="T5" s="7"/>
      <c r="U5" s="7"/>
      <c r="V5" s="7"/>
    </row>
    <row r="6" spans="1:23" x14ac:dyDescent="0.5">
      <c r="A6" s="28">
        <v>0.36</v>
      </c>
      <c r="B6" s="28">
        <v>0.27600000000000002</v>
      </c>
      <c r="C6" s="28">
        <v>0.17299999999999999</v>
      </c>
      <c r="E6">
        <f t="shared" si="0"/>
        <v>0</v>
      </c>
      <c r="G6">
        <f t="shared" si="1"/>
        <v>0</v>
      </c>
      <c r="I6">
        <f t="shared" si="2"/>
        <v>-3.8888888888888973E-2</v>
      </c>
      <c r="S6" s="7"/>
      <c r="T6" s="7"/>
      <c r="U6" s="7"/>
      <c r="V6" s="7"/>
    </row>
    <row r="7" spans="1:23" x14ac:dyDescent="0.5">
      <c r="A7" s="28">
        <v>0.36</v>
      </c>
      <c r="B7" s="28">
        <v>0.27600000000000002</v>
      </c>
      <c r="C7" s="28">
        <v>0.18</v>
      </c>
      <c r="E7">
        <f t="shared" si="0"/>
        <v>0</v>
      </c>
      <c r="G7">
        <f t="shared" si="1"/>
        <v>0</v>
      </c>
      <c r="I7">
        <f t="shared" si="2"/>
        <v>-9.0909090909090939E-2</v>
      </c>
      <c r="S7" s="7" t="s">
        <v>66</v>
      </c>
      <c r="T7" s="7">
        <f>P2*T2+Q2*T3-(F2*T2^2+H2*T3^2+2*T2*T3*L2)</f>
        <v>5.0610439413558859E-3</v>
      </c>
      <c r="U7" s="7"/>
      <c r="V7" s="7"/>
    </row>
    <row r="8" spans="1:23" x14ac:dyDescent="0.5">
      <c r="A8" s="28">
        <v>0.36</v>
      </c>
      <c r="B8" s="28">
        <v>0.27600000000000002</v>
      </c>
      <c r="C8" s="28">
        <v>0.19800000000000001</v>
      </c>
      <c r="E8">
        <f t="shared" si="0"/>
        <v>2.8571428571428692E-2</v>
      </c>
      <c r="G8">
        <f t="shared" si="1"/>
        <v>0</v>
      </c>
      <c r="I8">
        <f t="shared" si="2"/>
        <v>0</v>
      </c>
      <c r="S8" s="7"/>
      <c r="T8" s="7"/>
      <c r="U8" s="7"/>
      <c r="V8" s="7"/>
    </row>
    <row r="9" spans="1:23" x14ac:dyDescent="0.5">
      <c r="A9" s="28">
        <v>0.35</v>
      </c>
      <c r="B9" s="28">
        <v>0.27600000000000002</v>
      </c>
      <c r="C9" s="28">
        <v>0.19800000000000001</v>
      </c>
      <c r="E9">
        <f t="shared" si="0"/>
        <v>-5.4054054054054057E-2</v>
      </c>
      <c r="G9">
        <f t="shared" si="1"/>
        <v>0</v>
      </c>
      <c r="I9">
        <f t="shared" si="2"/>
        <v>0</v>
      </c>
      <c r="P9" s="2" t="s">
        <v>19</v>
      </c>
      <c r="Q9" s="5">
        <v>1500</v>
      </c>
      <c r="S9" s="7" t="s">
        <v>16</v>
      </c>
      <c r="T9" s="7">
        <f>T2+T3</f>
        <v>1</v>
      </c>
      <c r="U9" s="7" t="s">
        <v>17</v>
      </c>
      <c r="V9" s="7">
        <v>1</v>
      </c>
    </row>
    <row r="10" spans="1:23" x14ac:dyDescent="0.5">
      <c r="A10" s="28">
        <v>0.37</v>
      </c>
      <c r="B10" s="28">
        <v>0.27600000000000002</v>
      </c>
      <c r="C10" s="28">
        <v>0.19800000000000001</v>
      </c>
      <c r="E10">
        <f t="shared" si="0"/>
        <v>-2.1164021164021163E-2</v>
      </c>
      <c r="G10">
        <f t="shared" si="1"/>
        <v>0</v>
      </c>
      <c r="I10">
        <f t="shared" si="2"/>
        <v>0</v>
      </c>
      <c r="P10" s="3"/>
      <c r="Q10" s="3"/>
      <c r="R10" s="15" t="s">
        <v>25</v>
      </c>
      <c r="S10" s="7"/>
      <c r="T10" s="7"/>
      <c r="U10" s="7"/>
      <c r="V10" s="7"/>
    </row>
    <row r="11" spans="1:23" ht="14.7" thickBot="1" x14ac:dyDescent="0.55000000000000004">
      <c r="A11" s="28">
        <v>0.378</v>
      </c>
      <c r="B11" s="28">
        <v>0.27600000000000002</v>
      </c>
      <c r="C11" s="28">
        <v>0.19800000000000001</v>
      </c>
      <c r="E11">
        <f t="shared" si="0"/>
        <v>-2.5773195876288679E-2</v>
      </c>
      <c r="G11">
        <f t="shared" si="1"/>
        <v>7.2992700729928028E-3</v>
      </c>
      <c r="I11">
        <f t="shared" si="2"/>
        <v>-9.1743119266055051E-2</v>
      </c>
      <c r="P11" s="10" t="s">
        <v>20</v>
      </c>
      <c r="Q11" s="11">
        <f>T2*Q9</f>
        <v>456.17869817547108</v>
      </c>
      <c r="R11" s="14">
        <f>Q11/A2</f>
        <v>1274.2421736745002</v>
      </c>
      <c r="S11" s="7" t="s">
        <v>18</v>
      </c>
      <c r="T11" s="7">
        <f>T2*P2+T3*Q2+T4*R2</f>
        <v>5.909438498883101E-3</v>
      </c>
      <c r="U11" s="7" t="s">
        <v>17</v>
      </c>
      <c r="V11" s="7">
        <f>L40</f>
        <v>5.909438498883101E-3</v>
      </c>
    </row>
    <row r="12" spans="1:23" ht="14.7" thickBot="1" x14ac:dyDescent="0.55000000000000004">
      <c r="A12" s="28">
        <v>0.38800000000000001</v>
      </c>
      <c r="B12" s="28">
        <v>0.27400000000000002</v>
      </c>
      <c r="C12" s="28">
        <v>0.218</v>
      </c>
      <c r="E12">
        <f t="shared" si="0"/>
        <v>0</v>
      </c>
      <c r="G12">
        <f t="shared" si="1"/>
        <v>0</v>
      </c>
      <c r="I12">
        <f t="shared" si="2"/>
        <v>0</v>
      </c>
      <c r="P12" s="12" t="s">
        <v>21</v>
      </c>
      <c r="Q12" s="12">
        <f>Q9*T3</f>
        <v>1043.8213018245292</v>
      </c>
      <c r="R12" s="14">
        <f>Q12/B2</f>
        <v>4422.9716179005472</v>
      </c>
    </row>
    <row r="13" spans="1:23" ht="14.7" thickBot="1" x14ac:dyDescent="0.55000000000000004">
      <c r="A13" s="28">
        <v>0.38800000000000001</v>
      </c>
      <c r="B13" s="28">
        <v>0.27400000000000002</v>
      </c>
      <c r="C13" s="28">
        <v>0.218</v>
      </c>
      <c r="E13">
        <f t="shared" si="0"/>
        <v>1.0416666666666741E-2</v>
      </c>
      <c r="G13">
        <f t="shared" si="1"/>
        <v>0</v>
      </c>
      <c r="I13">
        <f t="shared" si="2"/>
        <v>0</v>
      </c>
      <c r="P13" s="4" t="s">
        <v>22</v>
      </c>
      <c r="Q13" s="3">
        <f>Q9*T4</f>
        <v>0</v>
      </c>
      <c r="R13" s="14">
        <f>Q13/C2</f>
        <v>0</v>
      </c>
    </row>
    <row r="14" spans="1:23" ht="14.7" thickBot="1" x14ac:dyDescent="0.55000000000000004">
      <c r="A14" s="28">
        <v>0.38400000000000001</v>
      </c>
      <c r="B14" s="28">
        <v>0.27400000000000002</v>
      </c>
      <c r="C14" s="28">
        <v>0.218</v>
      </c>
      <c r="E14">
        <f t="shared" si="0"/>
        <v>-2.5380710659898553E-2</v>
      </c>
      <c r="G14">
        <f t="shared" si="1"/>
        <v>0</v>
      </c>
      <c r="I14">
        <f t="shared" si="2"/>
        <v>0</v>
      </c>
      <c r="P14" s="8" t="s">
        <v>23</v>
      </c>
      <c r="Q14" s="9">
        <f>Q11+Q12+Q13</f>
        <v>1500.0000000000002</v>
      </c>
    </row>
    <row r="15" spans="1:23" x14ac:dyDescent="0.5">
      <c r="A15" s="28">
        <v>0.39400000000000002</v>
      </c>
      <c r="B15" s="28">
        <v>0.27400000000000002</v>
      </c>
      <c r="C15" s="28">
        <v>0.218</v>
      </c>
      <c r="E15">
        <f t="shared" si="0"/>
        <v>0</v>
      </c>
      <c r="G15">
        <f t="shared" si="1"/>
        <v>0</v>
      </c>
      <c r="I15">
        <f t="shared" si="2"/>
        <v>0</v>
      </c>
    </row>
    <row r="16" spans="1:23" x14ac:dyDescent="0.5">
      <c r="A16" s="28">
        <v>0.39400000000000002</v>
      </c>
      <c r="B16" s="28">
        <v>0.27400000000000002</v>
      </c>
      <c r="C16" s="28">
        <v>0.218</v>
      </c>
      <c r="E16">
        <f t="shared" si="0"/>
        <v>3.6842105263158009E-2</v>
      </c>
      <c r="G16">
        <f t="shared" si="1"/>
        <v>0</v>
      </c>
      <c r="I16">
        <f t="shared" si="2"/>
        <v>0</v>
      </c>
    </row>
    <row r="17" spans="1:23" x14ac:dyDescent="0.5">
      <c r="A17" s="28">
        <v>0.38</v>
      </c>
      <c r="B17" s="28">
        <v>0.27400000000000002</v>
      </c>
      <c r="C17" s="28">
        <v>0.218</v>
      </c>
      <c r="E17">
        <f t="shared" si="0"/>
        <v>0</v>
      </c>
      <c r="G17">
        <f t="shared" si="1"/>
        <v>-3.5211267605633645E-2</v>
      </c>
      <c r="I17">
        <f t="shared" si="2"/>
        <v>0</v>
      </c>
      <c r="Q17" s="16" t="s">
        <v>27</v>
      </c>
      <c r="R17" s="16">
        <v>2.2799999999999998</v>
      </c>
    </row>
    <row r="18" spans="1:23" x14ac:dyDescent="0.5">
      <c r="A18" s="28">
        <v>0.38</v>
      </c>
      <c r="B18" s="28">
        <v>0.28399999999999997</v>
      </c>
      <c r="C18" s="28">
        <v>0.218</v>
      </c>
      <c r="E18">
        <f t="shared" si="0"/>
        <v>0</v>
      </c>
      <c r="G18">
        <f t="shared" si="1"/>
        <v>0</v>
      </c>
      <c r="I18">
        <f t="shared" si="2"/>
        <v>0</v>
      </c>
      <c r="L18" s="13"/>
      <c r="M18" s="13"/>
      <c r="Q18" s="16" t="s">
        <v>28</v>
      </c>
      <c r="R18" s="16">
        <v>0.64400000000000002</v>
      </c>
    </row>
    <row r="19" spans="1:23" ht="14.7" thickBot="1" x14ac:dyDescent="0.55000000000000004">
      <c r="A19" s="28">
        <v>0.38</v>
      </c>
      <c r="B19" s="28">
        <v>0.28399999999999997</v>
      </c>
      <c r="C19" s="28">
        <v>0.218</v>
      </c>
      <c r="E19">
        <f t="shared" si="0"/>
        <v>0</v>
      </c>
      <c r="G19">
        <f t="shared" si="1"/>
        <v>0</v>
      </c>
      <c r="I19">
        <f t="shared" si="2"/>
        <v>0</v>
      </c>
      <c r="L19" s="13"/>
      <c r="M19" s="13"/>
      <c r="Q19" s="16" t="s">
        <v>29</v>
      </c>
      <c r="R19" s="16">
        <v>0.42799999999999999</v>
      </c>
    </row>
    <row r="20" spans="1:23" ht="14.7" thickBot="1" x14ac:dyDescent="0.55000000000000004">
      <c r="A20" s="28">
        <v>0.38</v>
      </c>
      <c r="B20" s="28">
        <v>0.28399999999999997</v>
      </c>
      <c r="C20" s="28">
        <v>0.218</v>
      </c>
      <c r="E20">
        <f t="shared" si="0"/>
        <v>3.2608695652173836E-2</v>
      </c>
      <c r="G20">
        <f t="shared" si="1"/>
        <v>0</v>
      </c>
      <c r="I20">
        <f t="shared" si="2"/>
        <v>0</v>
      </c>
      <c r="L20" s="13"/>
      <c r="M20" s="13"/>
      <c r="Q20" s="17" t="s">
        <v>26</v>
      </c>
      <c r="R20" s="17">
        <f>R11*$R$17+R12*$R$18+R13*$R$19</f>
        <v>5753.6658779058125</v>
      </c>
    </row>
    <row r="21" spans="1:23" x14ac:dyDescent="0.5">
      <c r="A21" s="28">
        <v>0.36799999999999999</v>
      </c>
      <c r="B21" s="28">
        <v>0.28399999999999997</v>
      </c>
      <c r="C21" s="28">
        <v>0.218</v>
      </c>
      <c r="E21">
        <f t="shared" si="0"/>
        <v>2.7932960893854775E-2</v>
      </c>
      <c r="G21">
        <f t="shared" si="1"/>
        <v>0</v>
      </c>
      <c r="I21">
        <f t="shared" si="2"/>
        <v>0</v>
      </c>
    </row>
    <row r="22" spans="1:23" x14ac:dyDescent="0.5">
      <c r="A22" s="28">
        <v>0.35799999999999998</v>
      </c>
      <c r="B22" s="28">
        <v>0.28399999999999997</v>
      </c>
      <c r="C22" s="28">
        <v>0.218</v>
      </c>
      <c r="E22">
        <f t="shared" si="0"/>
        <v>0</v>
      </c>
      <c r="G22">
        <f t="shared" si="1"/>
        <v>0</v>
      </c>
      <c r="I22">
        <f t="shared" si="2"/>
        <v>0</v>
      </c>
      <c r="K22" s="18"/>
      <c r="L22" s="20" t="s">
        <v>33</v>
      </c>
      <c r="M22" s="18"/>
      <c r="N22" s="18"/>
    </row>
    <row r="23" spans="1:23" ht="14.7" thickBot="1" x14ac:dyDescent="0.55000000000000004">
      <c r="A23" s="28">
        <v>0.35799999999999998</v>
      </c>
      <c r="B23" s="28">
        <v>0.28399999999999997</v>
      </c>
      <c r="C23" s="28">
        <v>0.218</v>
      </c>
      <c r="E23">
        <f t="shared" si="0"/>
        <v>-1.1049723756906049E-2</v>
      </c>
      <c r="G23">
        <f t="shared" si="1"/>
        <v>0</v>
      </c>
      <c r="I23">
        <f t="shared" si="2"/>
        <v>0</v>
      </c>
      <c r="K23" s="18"/>
      <c r="L23" s="18" t="s">
        <v>34</v>
      </c>
      <c r="M23" s="18" t="s">
        <v>35</v>
      </c>
      <c r="N23" s="18" t="s">
        <v>36</v>
      </c>
    </row>
    <row r="24" spans="1:23" ht="14.7" thickBot="1" x14ac:dyDescent="0.55000000000000004">
      <c r="A24" s="28">
        <v>0.36199999999999999</v>
      </c>
      <c r="B24" s="28">
        <v>0.28399999999999997</v>
      </c>
      <c r="C24" s="28">
        <v>0.218</v>
      </c>
      <c r="E24">
        <f t="shared" si="0"/>
        <v>5.5555555555555358E-3</v>
      </c>
      <c r="G24">
        <f t="shared" si="1"/>
        <v>0</v>
      </c>
      <c r="I24">
        <f t="shared" si="2"/>
        <v>0</v>
      </c>
      <c r="K24" s="18" t="s">
        <v>34</v>
      </c>
      <c r="L24" s="32">
        <f>F2</f>
        <v>1.8195777235290858E-3</v>
      </c>
      <c r="M24" s="33">
        <f>L2</f>
        <v>-7.8308436728676291E-5</v>
      </c>
      <c r="N24" s="31">
        <f>M2</f>
        <v>8.038940007644454E-5</v>
      </c>
    </row>
    <row r="25" spans="1:23" ht="14.7" thickBot="1" x14ac:dyDescent="0.55000000000000004">
      <c r="A25" s="28">
        <v>0.36</v>
      </c>
      <c r="B25" s="28">
        <v>0.28399999999999997</v>
      </c>
      <c r="C25" s="28">
        <v>0.218</v>
      </c>
      <c r="E25">
        <f t="shared" si="0"/>
        <v>-4.7619047619047672E-2</v>
      </c>
      <c r="G25">
        <f t="shared" si="1"/>
        <v>9.2307692307692202E-2</v>
      </c>
      <c r="I25">
        <f t="shared" si="2"/>
        <v>0</v>
      </c>
      <c r="K25" s="18" t="s">
        <v>35</v>
      </c>
      <c r="L25" s="32">
        <f>L2</f>
        <v>-7.8308436728676291E-5</v>
      </c>
      <c r="M25" s="33">
        <f>H2</f>
        <v>1.4728948030453639E-3</v>
      </c>
      <c r="N25" s="31">
        <f>N2</f>
        <v>-1.7915339604554883E-5</v>
      </c>
    </row>
    <row r="26" spans="1:23" ht="14.7" thickBot="1" x14ac:dyDescent="0.55000000000000004">
      <c r="A26" s="28">
        <v>0.378</v>
      </c>
      <c r="B26" s="28">
        <v>0.26</v>
      </c>
      <c r="C26" s="28">
        <v>0.218</v>
      </c>
      <c r="E26">
        <f t="shared" si="0"/>
        <v>5.0000000000000044E-2</v>
      </c>
      <c r="G26">
        <f t="shared" si="1"/>
        <v>4.0000000000000036E-2</v>
      </c>
      <c r="I26">
        <f t="shared" si="2"/>
        <v>0</v>
      </c>
      <c r="K26" s="18" t="s">
        <v>36</v>
      </c>
      <c r="L26" s="32">
        <f>M2</f>
        <v>8.038940007644454E-5</v>
      </c>
      <c r="M26" s="33">
        <f>N2</f>
        <v>-1.7915339604554883E-5</v>
      </c>
      <c r="N26" s="19">
        <f>J2</f>
        <v>5.9045004433285159E-4</v>
      </c>
    </row>
    <row r="27" spans="1:23" x14ac:dyDescent="0.5">
      <c r="A27" s="28">
        <v>0.36</v>
      </c>
      <c r="B27" s="28">
        <v>0.25</v>
      </c>
      <c r="C27" s="28">
        <v>0.218</v>
      </c>
      <c r="E27">
        <f t="shared" si="0"/>
        <v>-2.1739130434782594E-2</v>
      </c>
      <c r="G27">
        <f t="shared" si="1"/>
        <v>-9.4202898550724723E-2</v>
      </c>
      <c r="I27">
        <f t="shared" si="2"/>
        <v>0</v>
      </c>
      <c r="K27" s="21" t="s">
        <v>40</v>
      </c>
      <c r="L27" s="22"/>
      <c r="M27" s="22"/>
      <c r="N27" s="22"/>
      <c r="Q27" s="39" t="s">
        <v>49</v>
      </c>
      <c r="R27" s="40"/>
      <c r="S27" s="40"/>
      <c r="T27" s="40"/>
      <c r="U27" s="40"/>
      <c r="V27" s="40"/>
      <c r="W27" s="40"/>
    </row>
    <row r="28" spans="1:23" x14ac:dyDescent="0.5">
      <c r="A28" s="28">
        <v>0.36799999999999999</v>
      </c>
      <c r="B28" s="28">
        <v>0.27600000000000002</v>
      </c>
      <c r="C28" s="28">
        <v>0.218</v>
      </c>
      <c r="E28">
        <f t="shared" si="0"/>
        <v>2.7932960893854775E-2</v>
      </c>
      <c r="G28">
        <f t="shared" si="1"/>
        <v>-7.3825503355704591E-2</v>
      </c>
      <c r="I28">
        <f t="shared" si="2"/>
        <v>0</v>
      </c>
      <c r="K28" s="23" t="s">
        <v>37</v>
      </c>
      <c r="L28" s="22">
        <f>P2</f>
        <v>5.2103994942001557E-3</v>
      </c>
      <c r="M28" s="22"/>
      <c r="N28" s="22"/>
      <c r="Q28" s="40" t="s">
        <v>56</v>
      </c>
      <c r="R28" s="40"/>
      <c r="S28" s="40"/>
      <c r="T28" s="40"/>
      <c r="U28" s="40"/>
      <c r="V28" s="40"/>
      <c r="W28" s="40"/>
    </row>
    <row r="29" spans="1:23" x14ac:dyDescent="0.5">
      <c r="A29" s="28">
        <v>0.35799999999999998</v>
      </c>
      <c r="B29" s="28">
        <v>0.29799999999999999</v>
      </c>
      <c r="C29" s="28">
        <v>0.218</v>
      </c>
      <c r="E29">
        <f t="shared" si="0"/>
        <v>-5.7894736842105332E-2</v>
      </c>
      <c r="G29">
        <f t="shared" si="1"/>
        <v>0</v>
      </c>
      <c r="I29">
        <f t="shared" si="2"/>
        <v>0</v>
      </c>
      <c r="K29" s="23" t="s">
        <v>38</v>
      </c>
      <c r="L29" s="22">
        <f>Q2</f>
        <v>6.2149378238851383E-3</v>
      </c>
      <c r="M29" s="22"/>
      <c r="N29" s="22"/>
      <c r="Q29" s="40" t="s">
        <v>50</v>
      </c>
      <c r="R29" s="40"/>
      <c r="S29" s="40"/>
      <c r="T29" s="40"/>
      <c r="U29" s="40"/>
      <c r="V29" s="40"/>
      <c r="W29" s="40"/>
    </row>
    <row r="30" spans="1:23" x14ac:dyDescent="0.5">
      <c r="A30" s="28">
        <v>0.38</v>
      </c>
      <c r="B30" s="28">
        <v>0.29799999999999999</v>
      </c>
      <c r="C30" s="28">
        <v>0.218</v>
      </c>
      <c r="E30">
        <f t="shared" si="0"/>
        <v>3.2608695652173836E-2</v>
      </c>
      <c r="G30">
        <f t="shared" si="1"/>
        <v>0</v>
      </c>
      <c r="I30">
        <f t="shared" si="2"/>
        <v>0</v>
      </c>
      <c r="K30" s="23" t="s">
        <v>39</v>
      </c>
      <c r="L30" s="22">
        <f>R2</f>
        <v>1.6719547162923605E-3</v>
      </c>
      <c r="M30" s="22"/>
      <c r="N30" s="22"/>
      <c r="Q30" s="40" t="s">
        <v>51</v>
      </c>
      <c r="R30" s="40"/>
      <c r="S30" s="40"/>
      <c r="T30" s="40"/>
      <c r="U30" s="40"/>
      <c r="V30" s="40"/>
      <c r="W30" s="40"/>
    </row>
    <row r="31" spans="1:23" x14ac:dyDescent="0.5">
      <c r="A31" s="28">
        <v>0.36799999999999999</v>
      </c>
      <c r="B31" s="28">
        <v>0.29799999999999999</v>
      </c>
      <c r="C31" s="28">
        <v>0.218</v>
      </c>
      <c r="E31">
        <f t="shared" si="0"/>
        <v>5.464480874316946E-3</v>
      </c>
      <c r="G31">
        <f t="shared" si="1"/>
        <v>4.1958041958042092E-2</v>
      </c>
      <c r="I31">
        <f t="shared" si="2"/>
        <v>0</v>
      </c>
      <c r="K31" s="24" t="s">
        <v>41</v>
      </c>
      <c r="L31" s="25"/>
      <c r="M31" s="25"/>
      <c r="N31" s="25"/>
      <c r="Q31" s="40" t="s">
        <v>52</v>
      </c>
      <c r="R31" s="40"/>
      <c r="S31" s="40"/>
      <c r="T31" s="40"/>
      <c r="U31" s="40"/>
      <c r="V31" s="40"/>
      <c r="W31" s="40"/>
    </row>
    <row r="32" spans="1:23" x14ac:dyDescent="0.5">
      <c r="A32" s="28">
        <v>0.36599999999999999</v>
      </c>
      <c r="B32" s="28">
        <v>0.28599999999999998</v>
      </c>
      <c r="C32" s="28">
        <v>0.218</v>
      </c>
      <c r="E32">
        <f t="shared" si="0"/>
        <v>1.6666666666666607E-2</v>
      </c>
      <c r="G32">
        <f t="shared" si="1"/>
        <v>0</v>
      </c>
      <c r="I32">
        <f t="shared" si="2"/>
        <v>0</v>
      </c>
      <c r="K32" s="26" t="s">
        <v>30</v>
      </c>
      <c r="L32" s="25">
        <f>T2</f>
        <v>0.30411913211698072</v>
      </c>
      <c r="M32" s="25"/>
      <c r="N32" s="25"/>
      <c r="Q32" s="40" t="s">
        <v>55</v>
      </c>
      <c r="R32" s="40"/>
      <c r="S32" s="40"/>
      <c r="T32" s="40"/>
      <c r="U32" s="40"/>
      <c r="V32" s="40"/>
      <c r="W32" s="40"/>
    </row>
    <row r="33" spans="1:23" x14ac:dyDescent="0.5">
      <c r="A33" s="28">
        <v>0.36</v>
      </c>
      <c r="B33" s="28">
        <v>0.28599999999999998</v>
      </c>
      <c r="C33" s="28">
        <v>0.218</v>
      </c>
      <c r="E33">
        <f t="shared" si="0"/>
        <v>6.5088757396449592E-2</v>
      </c>
      <c r="G33">
        <f t="shared" si="1"/>
        <v>0</v>
      </c>
      <c r="I33">
        <f t="shared" si="2"/>
        <v>0</v>
      </c>
      <c r="K33" s="26" t="s">
        <v>31</v>
      </c>
      <c r="L33" s="25">
        <f>T3</f>
        <v>0.69588086788301939</v>
      </c>
      <c r="M33" s="25"/>
      <c r="N33" s="25"/>
      <c r="Q33" s="40" t="s">
        <v>57</v>
      </c>
      <c r="R33" s="40"/>
      <c r="S33" s="40"/>
      <c r="T33" s="40"/>
      <c r="U33" s="40"/>
      <c r="V33" s="40"/>
      <c r="W33" s="40"/>
    </row>
    <row r="34" spans="1:23" x14ac:dyDescent="0.5">
      <c r="A34" s="28">
        <v>0.33800000000000002</v>
      </c>
      <c r="B34" s="28">
        <v>0.28599999999999998</v>
      </c>
      <c r="C34" s="28">
        <v>0.218</v>
      </c>
      <c r="E34">
        <f t="shared" si="0"/>
        <v>-1.1695906432748537E-2</v>
      </c>
      <c r="G34">
        <f t="shared" si="1"/>
        <v>0</v>
      </c>
      <c r="I34">
        <f t="shared" si="2"/>
        <v>0</v>
      </c>
      <c r="K34" s="26"/>
      <c r="L34" s="25"/>
      <c r="M34" s="25"/>
      <c r="N34" s="25"/>
      <c r="Q34" s="40" t="s">
        <v>68</v>
      </c>
      <c r="R34" s="40"/>
      <c r="S34" s="40"/>
      <c r="T34" s="40"/>
      <c r="U34" s="40"/>
      <c r="V34" s="40"/>
      <c r="W34" s="40"/>
    </row>
    <row r="35" spans="1:23" x14ac:dyDescent="0.5">
      <c r="A35" s="28">
        <v>0.34200000000000003</v>
      </c>
      <c r="B35" s="28">
        <v>0.28599999999999998</v>
      </c>
      <c r="C35" s="28">
        <v>0.218</v>
      </c>
      <c r="E35">
        <f t="shared" si="0"/>
        <v>5.8823529411764497E-3</v>
      </c>
      <c r="G35">
        <f t="shared" si="1"/>
        <v>-5.2980132450331174E-2</v>
      </c>
      <c r="I35">
        <f t="shared" si="2"/>
        <v>0</v>
      </c>
      <c r="K35" s="38" t="s">
        <v>45</v>
      </c>
      <c r="L35" s="29"/>
      <c r="M35" s="29"/>
      <c r="N35" s="29"/>
      <c r="Q35" s="40" t="s">
        <v>69</v>
      </c>
      <c r="R35" s="40"/>
      <c r="S35" s="40"/>
      <c r="T35" s="40"/>
      <c r="U35" s="40"/>
      <c r="V35" s="40"/>
      <c r="W35" s="40"/>
    </row>
    <row r="36" spans="1:23" x14ac:dyDescent="0.5">
      <c r="A36" s="28">
        <v>0.34</v>
      </c>
      <c r="B36" s="28">
        <v>0.30199999999999999</v>
      </c>
      <c r="C36" s="28">
        <v>0.218</v>
      </c>
      <c r="E36">
        <f t="shared" si="0"/>
        <v>0</v>
      </c>
      <c r="G36">
        <f t="shared" si="1"/>
        <v>7.0921985815602939E-2</v>
      </c>
      <c r="I36">
        <f t="shared" si="2"/>
        <v>0</v>
      </c>
      <c r="K36" s="30" t="s">
        <v>43</v>
      </c>
      <c r="L36" s="29">
        <f>1+AVERAGEIF(E2:E90,"&gt;=0")</f>
        <v>1.0223159494071694</v>
      </c>
      <c r="M36" s="29">
        <f>1+AVERAGEIF(G2:G90,"&gt;=0")</f>
        <v>1.0139802391314463</v>
      </c>
      <c r="N36" s="29">
        <f>1+AVERAGEIF(I2:I90,"&gt;=0")</f>
        <v>1.0043063380094657</v>
      </c>
      <c r="Q36" s="40" t="s">
        <v>54</v>
      </c>
      <c r="R36" s="40"/>
      <c r="S36" s="40"/>
      <c r="T36" s="40"/>
      <c r="U36" s="40"/>
      <c r="V36" s="40"/>
      <c r="W36" s="40"/>
    </row>
    <row r="37" spans="1:23" x14ac:dyDescent="0.5">
      <c r="A37" s="28">
        <v>0.34</v>
      </c>
      <c r="B37" s="28">
        <v>0.28199999999999997</v>
      </c>
      <c r="C37" s="28">
        <v>0.218</v>
      </c>
      <c r="E37">
        <f t="shared" si="0"/>
        <v>0</v>
      </c>
      <c r="G37">
        <f t="shared" si="1"/>
        <v>-5.3691275167785268E-2</v>
      </c>
      <c r="I37">
        <f t="shared" si="2"/>
        <v>0</v>
      </c>
      <c r="K37" s="30" t="s">
        <v>44</v>
      </c>
      <c r="L37" s="29">
        <f>1+AVERAGEIF(E2:E90,"&lt;=0")</f>
        <v>0.98286946804240261</v>
      </c>
      <c r="M37" s="29">
        <f>1+AVERAGEIF(G2:G90,"&lt;=0")</f>
        <v>0.99225630597000103</v>
      </c>
      <c r="N37" s="29">
        <f>1+AVERAGEIF(I2:I90,"&lt;=0")</f>
        <v>0.99739363412865845</v>
      </c>
      <c r="Q37" s="40"/>
      <c r="R37" s="40"/>
      <c r="S37" s="40"/>
      <c r="T37" s="40"/>
      <c r="U37" s="40"/>
      <c r="V37" s="40"/>
      <c r="W37" s="40"/>
    </row>
    <row r="38" spans="1:23" ht="15.7" x14ac:dyDescent="0.55000000000000004">
      <c r="A38" s="28">
        <v>0.34</v>
      </c>
      <c r="B38" s="28">
        <v>0.29799999999999999</v>
      </c>
      <c r="C38" s="28">
        <v>0.218</v>
      </c>
      <c r="E38">
        <f t="shared" si="0"/>
        <v>5.9171597633136397E-3</v>
      </c>
      <c r="G38">
        <f t="shared" si="1"/>
        <v>3.4722222222222321E-2</v>
      </c>
      <c r="I38">
        <f t="shared" si="2"/>
        <v>0</v>
      </c>
      <c r="K38" s="30" t="s">
        <v>24</v>
      </c>
      <c r="L38" s="29">
        <f>L36*L37</f>
        <v>1.0048031333650884</v>
      </c>
      <c r="M38" s="29">
        <f>M36*M37</f>
        <v>1.0061282864071472</v>
      </c>
      <c r="N38" s="29">
        <f>N36*N37</f>
        <v>1.0016887482457058</v>
      </c>
      <c r="Q38" s="53" t="s">
        <v>71</v>
      </c>
      <c r="R38" s="40"/>
      <c r="S38" s="40"/>
      <c r="T38" s="40"/>
      <c r="U38" s="40"/>
      <c r="V38" s="40"/>
      <c r="W38" s="40"/>
    </row>
    <row r="39" spans="1:23" ht="17.7" x14ac:dyDescent="0.55000000000000004">
      <c r="A39" s="28">
        <v>0.33800000000000002</v>
      </c>
      <c r="B39" s="28">
        <v>0.28799999999999998</v>
      </c>
      <c r="C39" s="28">
        <v>0.218</v>
      </c>
      <c r="E39">
        <f t="shared" si="0"/>
        <v>5.6250000000000133E-2</v>
      </c>
      <c r="G39">
        <f t="shared" si="1"/>
        <v>0</v>
      </c>
      <c r="I39">
        <f t="shared" si="2"/>
        <v>0</v>
      </c>
      <c r="K39" s="34" t="s">
        <v>67</v>
      </c>
      <c r="L39" s="35"/>
      <c r="M39" s="35"/>
      <c r="N39" s="35"/>
      <c r="O39" s="35"/>
      <c r="P39" s="35"/>
      <c r="Q39" s="35"/>
      <c r="R39" s="35"/>
    </row>
    <row r="40" spans="1:23" ht="18" x14ac:dyDescent="0.6">
      <c r="A40" s="28">
        <v>0.32</v>
      </c>
      <c r="B40" s="28">
        <v>0.28799999999999998</v>
      </c>
      <c r="C40" s="28">
        <v>0.218</v>
      </c>
      <c r="E40">
        <f t="shared" si="0"/>
        <v>-5.3254437869822535E-2</v>
      </c>
      <c r="G40">
        <f t="shared" si="1"/>
        <v>4.3478260869564966E-2</v>
      </c>
      <c r="I40">
        <f t="shared" si="2"/>
        <v>0</v>
      </c>
      <c r="K40" s="36" t="s">
        <v>48</v>
      </c>
      <c r="L40" s="35">
        <f>P2*T2+Q2*T3</f>
        <v>5.909438498883101E-3</v>
      </c>
      <c r="M40" s="35"/>
      <c r="N40" s="35"/>
      <c r="O40" s="35"/>
      <c r="P40" s="35"/>
      <c r="Q40" s="35"/>
      <c r="R40" s="35"/>
    </row>
    <row r="41" spans="1:23" ht="18" x14ac:dyDescent="0.6">
      <c r="A41" s="28">
        <v>0.33800000000000002</v>
      </c>
      <c r="B41" s="28">
        <v>0.27600000000000002</v>
      </c>
      <c r="C41" s="28">
        <v>0.218</v>
      </c>
      <c r="E41">
        <f t="shared" si="0"/>
        <v>-6.1111111111111005E-2</v>
      </c>
      <c r="G41">
        <f t="shared" si="1"/>
        <v>8.6614173228346525E-2</v>
      </c>
      <c r="I41">
        <f t="shared" si="2"/>
        <v>0</v>
      </c>
      <c r="K41" s="36" t="s">
        <v>46</v>
      </c>
      <c r="L41" s="35">
        <f>T7</f>
        <v>5.0610439413558859E-3</v>
      </c>
      <c r="M41" s="35"/>
      <c r="N41" s="35"/>
      <c r="O41" s="35"/>
      <c r="P41" s="35"/>
      <c r="Q41" s="35"/>
      <c r="R41" s="35"/>
    </row>
    <row r="42" spans="1:23" x14ac:dyDescent="0.5">
      <c r="A42" s="28">
        <v>0.36</v>
      </c>
      <c r="B42" s="28">
        <v>0.254</v>
      </c>
      <c r="C42" s="28">
        <v>0.218</v>
      </c>
      <c r="E42">
        <f t="shared" si="0"/>
        <v>0.14649681528662417</v>
      </c>
      <c r="G42">
        <f t="shared" si="1"/>
        <v>9.4827586206896575E-2</v>
      </c>
      <c r="I42">
        <f t="shared" si="2"/>
        <v>0</v>
      </c>
    </row>
    <row r="43" spans="1:23" ht="18" x14ac:dyDescent="0.6">
      <c r="A43" s="28">
        <v>0.314</v>
      </c>
      <c r="B43" s="28">
        <v>0.23200000000000001</v>
      </c>
      <c r="C43" s="28">
        <v>0.218</v>
      </c>
      <c r="E43">
        <f t="shared" si="0"/>
        <v>-3.6809815950920255E-2</v>
      </c>
      <c r="G43">
        <f t="shared" si="1"/>
        <v>9.4339622641509413E-2</v>
      </c>
      <c r="I43">
        <f t="shared" si="2"/>
        <v>0</v>
      </c>
      <c r="K43" s="51" t="s">
        <v>94</v>
      </c>
    </row>
    <row r="44" spans="1:23" ht="18" x14ac:dyDescent="0.6">
      <c r="A44" s="28">
        <v>0.32600000000000001</v>
      </c>
      <c r="B44" s="28">
        <v>0.21199999999999999</v>
      </c>
      <c r="C44" s="28">
        <v>0.218</v>
      </c>
      <c r="E44">
        <f t="shared" si="0"/>
        <v>-6.0975609756097615E-3</v>
      </c>
      <c r="G44">
        <f t="shared" si="1"/>
        <v>9.8445595854922185E-2</v>
      </c>
      <c r="I44">
        <f t="shared" si="2"/>
        <v>0</v>
      </c>
      <c r="M44" s="43" t="s">
        <v>62</v>
      </c>
    </row>
    <row r="45" spans="1:23" ht="20.7" x14ac:dyDescent="0.7">
      <c r="A45" s="28">
        <v>0.32800000000000001</v>
      </c>
      <c r="B45" s="28">
        <v>0.193</v>
      </c>
      <c r="C45" s="28">
        <v>0.218</v>
      </c>
      <c r="E45">
        <f t="shared" si="0"/>
        <v>7.1895424836601274E-2</v>
      </c>
      <c r="G45">
        <f t="shared" si="1"/>
        <v>0</v>
      </c>
      <c r="I45">
        <f t="shared" si="2"/>
        <v>0</v>
      </c>
      <c r="J45" s="41" t="s">
        <v>61</v>
      </c>
      <c r="K45" s="49">
        <v>0.01</v>
      </c>
      <c r="L45" s="41" t="s">
        <v>64</v>
      </c>
      <c r="M45" s="42"/>
      <c r="N45" s="42"/>
      <c r="O45" s="50">
        <f>-Q9*_xlfn.NORM.INV(K45,L40,SQRT(L41))</f>
        <v>239.38396394341498</v>
      </c>
      <c r="P45" s="41" t="s">
        <v>63</v>
      </c>
      <c r="Q45" s="47"/>
    </row>
    <row r="46" spans="1:23" x14ac:dyDescent="0.5">
      <c r="A46" s="28">
        <v>0.30599999999999999</v>
      </c>
      <c r="B46" s="28">
        <v>0.193</v>
      </c>
      <c r="C46" s="28">
        <v>0.218</v>
      </c>
      <c r="E46">
        <f t="shared" si="0"/>
        <v>0</v>
      </c>
      <c r="G46">
        <f t="shared" si="1"/>
        <v>0</v>
      </c>
      <c r="I46">
        <f t="shared" si="2"/>
        <v>0</v>
      </c>
    </row>
    <row r="47" spans="1:23" x14ac:dyDescent="0.5">
      <c r="A47" s="28">
        <v>0.30599999999999999</v>
      </c>
      <c r="B47" s="28">
        <v>0.193</v>
      </c>
      <c r="C47" s="28">
        <v>0.218</v>
      </c>
      <c r="E47">
        <f t="shared" si="0"/>
        <v>-7.2727272727272751E-2</v>
      </c>
      <c r="G47">
        <f t="shared" si="1"/>
        <v>9.6590909090909172E-2</v>
      </c>
      <c r="I47">
        <f t="shared" si="2"/>
        <v>0</v>
      </c>
    </row>
    <row r="48" spans="1:23" ht="20.7" x14ac:dyDescent="0.7">
      <c r="A48" s="28">
        <v>0.33</v>
      </c>
      <c r="B48" s="28">
        <v>0.17599999999999999</v>
      </c>
      <c r="C48" s="28">
        <v>0.218</v>
      </c>
      <c r="E48">
        <f t="shared" si="0"/>
        <v>0</v>
      </c>
      <c r="G48">
        <f t="shared" si="1"/>
        <v>9.9999999999999867E-2</v>
      </c>
      <c r="I48">
        <f t="shared" si="2"/>
        <v>0</v>
      </c>
      <c r="J48" s="44" t="s">
        <v>65</v>
      </c>
      <c r="K48" s="45"/>
      <c r="L48" s="45"/>
      <c r="M48" s="48">
        <v>239</v>
      </c>
      <c r="N48" s="44" t="s">
        <v>60</v>
      </c>
      <c r="O48" s="50">
        <f>1/2+1/2*ERF((-M48/Q9-L40)/SQRT(L41*2))</f>
        <v>1.009630065075251E-2</v>
      </c>
    </row>
    <row r="49" spans="1:12" x14ac:dyDescent="0.5">
      <c r="A49" s="28">
        <v>0.33</v>
      </c>
      <c r="B49" s="28">
        <v>0.16</v>
      </c>
      <c r="C49" s="28">
        <v>0.218</v>
      </c>
      <c r="E49">
        <f t="shared" si="0"/>
        <v>0</v>
      </c>
      <c r="G49">
        <f t="shared" si="1"/>
        <v>9.5890410958904271E-2</v>
      </c>
      <c r="I49">
        <f t="shared" si="2"/>
        <v>0</v>
      </c>
    </row>
    <row r="50" spans="1:12" x14ac:dyDescent="0.5">
      <c r="A50" s="28">
        <v>0.33</v>
      </c>
      <c r="B50" s="28">
        <v>0.14599999999999999</v>
      </c>
      <c r="C50" s="28">
        <v>0.218</v>
      </c>
      <c r="E50">
        <f t="shared" si="0"/>
        <v>0</v>
      </c>
      <c r="G50">
        <f t="shared" si="1"/>
        <v>0</v>
      </c>
      <c r="I50">
        <f t="shared" si="2"/>
        <v>9.5477386934673225E-2</v>
      </c>
    </row>
    <row r="51" spans="1:12" x14ac:dyDescent="0.5">
      <c r="A51" s="28">
        <v>0.33</v>
      </c>
      <c r="B51" s="28">
        <v>0.14599999999999999</v>
      </c>
      <c r="C51" s="28">
        <v>0.19900000000000001</v>
      </c>
      <c r="E51">
        <f t="shared" si="0"/>
        <v>0</v>
      </c>
      <c r="G51">
        <f t="shared" si="1"/>
        <v>0</v>
      </c>
      <c r="I51">
        <f t="shared" si="2"/>
        <v>9.9447513812154886E-2</v>
      </c>
    </row>
    <row r="52" spans="1:12" x14ac:dyDescent="0.5">
      <c r="A52" s="28">
        <v>0.33</v>
      </c>
      <c r="B52" s="28">
        <v>0.14599999999999999</v>
      </c>
      <c r="C52" s="28">
        <v>0.18099999999999999</v>
      </c>
      <c r="E52">
        <f t="shared" si="0"/>
        <v>0</v>
      </c>
      <c r="G52">
        <f t="shared" si="1"/>
        <v>0</v>
      </c>
      <c r="I52">
        <f t="shared" si="2"/>
        <v>0</v>
      </c>
    </row>
    <row r="53" spans="1:12" x14ac:dyDescent="0.5">
      <c r="A53" s="28">
        <v>0.33</v>
      </c>
      <c r="B53" s="28">
        <v>0.14599999999999999</v>
      </c>
      <c r="C53" s="28">
        <v>0.18099999999999999</v>
      </c>
      <c r="E53">
        <f t="shared" si="0"/>
        <v>0</v>
      </c>
      <c r="G53">
        <f t="shared" si="1"/>
        <v>0</v>
      </c>
      <c r="I53">
        <f t="shared" si="2"/>
        <v>0</v>
      </c>
      <c r="L53" s="46"/>
    </row>
    <row r="54" spans="1:12" x14ac:dyDescent="0.5">
      <c r="A54" s="28">
        <v>0.33</v>
      </c>
      <c r="B54" s="28">
        <v>0.14599999999999999</v>
      </c>
      <c r="C54" s="28">
        <v>0.18099999999999999</v>
      </c>
      <c r="E54">
        <f t="shared" si="0"/>
        <v>9.27152317880795E-2</v>
      </c>
      <c r="G54">
        <f t="shared" si="1"/>
        <v>0</v>
      </c>
      <c r="I54">
        <f t="shared" si="2"/>
        <v>0</v>
      </c>
    </row>
    <row r="55" spans="1:12" x14ac:dyDescent="0.5">
      <c r="A55" s="28">
        <v>0.30199999999999999</v>
      </c>
      <c r="B55" s="28">
        <v>0.14599999999999999</v>
      </c>
      <c r="C55" s="28">
        <v>0.18099999999999999</v>
      </c>
      <c r="E55">
        <f t="shared" si="0"/>
        <v>-5.031446540880502E-2</v>
      </c>
      <c r="G55">
        <f t="shared" si="1"/>
        <v>0</v>
      </c>
      <c r="I55">
        <f t="shared" si="2"/>
        <v>0</v>
      </c>
    </row>
    <row r="56" spans="1:12" x14ac:dyDescent="0.5">
      <c r="A56" s="28">
        <v>0.318</v>
      </c>
      <c r="B56" s="28">
        <v>0.14599999999999999</v>
      </c>
      <c r="C56" s="28">
        <v>0.18099999999999999</v>
      </c>
      <c r="E56">
        <f t="shared" si="0"/>
        <v>0</v>
      </c>
      <c r="G56">
        <f t="shared" si="1"/>
        <v>0</v>
      </c>
      <c r="I56">
        <f t="shared" si="2"/>
        <v>0</v>
      </c>
    </row>
    <row r="57" spans="1:12" x14ac:dyDescent="0.5">
      <c r="A57" s="28">
        <v>0.318</v>
      </c>
      <c r="B57" s="28">
        <v>0.14599999999999999</v>
      </c>
      <c r="C57" s="28">
        <v>0.18099999999999999</v>
      </c>
      <c r="E57">
        <f t="shared" si="0"/>
        <v>6.0000000000000053E-2</v>
      </c>
      <c r="G57">
        <f t="shared" si="1"/>
        <v>0</v>
      </c>
      <c r="I57">
        <f t="shared" si="2"/>
        <v>0</v>
      </c>
    </row>
    <row r="58" spans="1:12" x14ac:dyDescent="0.5">
      <c r="A58" s="28">
        <v>0.3</v>
      </c>
      <c r="B58" s="28">
        <v>0.14599999999999999</v>
      </c>
      <c r="C58" s="28">
        <v>0.18099999999999999</v>
      </c>
      <c r="E58">
        <f t="shared" si="0"/>
        <v>-1.9607843137254943E-2</v>
      </c>
      <c r="G58">
        <f t="shared" si="1"/>
        <v>0</v>
      </c>
      <c r="I58">
        <f t="shared" si="2"/>
        <v>0</v>
      </c>
    </row>
    <row r="59" spans="1:12" x14ac:dyDescent="0.5">
      <c r="A59" s="28">
        <v>0.30599999999999999</v>
      </c>
      <c r="B59" s="28">
        <v>0.14599999999999999</v>
      </c>
      <c r="C59" s="28">
        <v>0.18099999999999999</v>
      </c>
      <c r="E59">
        <f t="shared" si="0"/>
        <v>0.15909090909090895</v>
      </c>
      <c r="G59">
        <f t="shared" si="1"/>
        <v>0</v>
      </c>
      <c r="I59">
        <f t="shared" si="2"/>
        <v>0</v>
      </c>
    </row>
    <row r="60" spans="1:12" x14ac:dyDescent="0.5">
      <c r="A60" s="28">
        <v>0.26400000000000001</v>
      </c>
      <c r="B60" s="28">
        <v>0.14599999999999999</v>
      </c>
      <c r="C60" s="28">
        <v>0.18099999999999999</v>
      </c>
      <c r="E60">
        <f t="shared" si="0"/>
        <v>-0.14285714285714279</v>
      </c>
      <c r="G60">
        <f t="shared" si="1"/>
        <v>0</v>
      </c>
      <c r="I60">
        <f t="shared" si="2"/>
        <v>0</v>
      </c>
    </row>
    <row r="61" spans="1:12" x14ac:dyDescent="0.5">
      <c r="A61" s="28">
        <v>0.308</v>
      </c>
      <c r="B61" s="28">
        <v>0.14599999999999999</v>
      </c>
      <c r="C61" s="28">
        <v>0.18099999999999999</v>
      </c>
      <c r="E61">
        <f t="shared" si="0"/>
        <v>2.6666666666666616E-2</v>
      </c>
      <c r="G61">
        <f t="shared" si="1"/>
        <v>0</v>
      </c>
      <c r="I61">
        <f t="shared" si="2"/>
        <v>0</v>
      </c>
    </row>
    <row r="62" spans="1:12" x14ac:dyDescent="0.5">
      <c r="A62" s="28">
        <v>0.3</v>
      </c>
      <c r="B62" s="28">
        <v>0.14599999999999999</v>
      </c>
      <c r="C62" s="28">
        <v>0.18099999999999999</v>
      </c>
      <c r="E62">
        <f t="shared" si="0"/>
        <v>6.7114093959732557E-3</v>
      </c>
      <c r="G62">
        <f t="shared" si="1"/>
        <v>0</v>
      </c>
      <c r="I62">
        <f t="shared" si="2"/>
        <v>7.7380952380952328E-2</v>
      </c>
    </row>
    <row r="63" spans="1:12" x14ac:dyDescent="0.5">
      <c r="A63" s="28">
        <v>0.29799999999999999</v>
      </c>
      <c r="B63" s="28">
        <v>0.14599999999999999</v>
      </c>
      <c r="C63" s="28">
        <v>0.16800000000000001</v>
      </c>
      <c r="E63">
        <f t="shared" si="0"/>
        <v>6.7567567567567988E-3</v>
      </c>
      <c r="G63">
        <f t="shared" si="1"/>
        <v>0</v>
      </c>
      <c r="I63">
        <f t="shared" si="2"/>
        <v>0</v>
      </c>
    </row>
    <row r="64" spans="1:12" x14ac:dyDescent="0.5">
      <c r="A64" s="28">
        <v>0.29599999999999999</v>
      </c>
      <c r="B64" s="28">
        <v>0.14599999999999999</v>
      </c>
      <c r="C64" s="28">
        <v>0.16800000000000001</v>
      </c>
      <c r="E64">
        <f t="shared" si="0"/>
        <v>0</v>
      </c>
      <c r="G64">
        <f t="shared" si="1"/>
        <v>0</v>
      </c>
      <c r="I64">
        <f t="shared" si="2"/>
        <v>0</v>
      </c>
    </row>
    <row r="65" spans="1:9" x14ac:dyDescent="0.5">
      <c r="A65" s="28">
        <v>0.29599999999999999</v>
      </c>
      <c r="B65" s="28">
        <v>0.14599999999999999</v>
      </c>
      <c r="C65" s="28">
        <v>0.16800000000000001</v>
      </c>
      <c r="E65">
        <f t="shared" si="0"/>
        <v>3.4965034965035002E-2</v>
      </c>
      <c r="G65">
        <f t="shared" si="1"/>
        <v>0</v>
      </c>
      <c r="I65">
        <f t="shared" si="2"/>
        <v>0</v>
      </c>
    </row>
    <row r="66" spans="1:9" x14ac:dyDescent="0.5">
      <c r="A66" s="28">
        <v>0.28599999999999998</v>
      </c>
      <c r="B66" s="28">
        <v>0.14599999999999999</v>
      </c>
      <c r="C66" s="28">
        <v>0.16800000000000001</v>
      </c>
      <c r="E66">
        <f t="shared" si="0"/>
        <v>0</v>
      </c>
      <c r="G66">
        <f t="shared" si="1"/>
        <v>0</v>
      </c>
      <c r="I66">
        <f t="shared" si="2"/>
        <v>0</v>
      </c>
    </row>
    <row r="67" spans="1:9" x14ac:dyDescent="0.5">
      <c r="A67" s="28">
        <v>0.28599999999999998</v>
      </c>
      <c r="B67" s="28">
        <v>0.14599999999999999</v>
      </c>
      <c r="C67" s="28">
        <v>0.16800000000000001</v>
      </c>
      <c r="E67">
        <f t="shared" ref="E67:E91" si="3">(A67/A68)-1</f>
        <v>-6.9444444444444198E-3</v>
      </c>
      <c r="G67">
        <f t="shared" ref="G67:G91" si="4">(B67/B68)-1</f>
        <v>0</v>
      </c>
      <c r="I67">
        <f t="shared" ref="I67:I91" si="5">(C67/C68)-1</f>
        <v>0</v>
      </c>
    </row>
    <row r="68" spans="1:9" x14ac:dyDescent="0.5">
      <c r="A68" s="28">
        <v>0.28799999999999998</v>
      </c>
      <c r="B68" s="28">
        <v>0.14599999999999999</v>
      </c>
      <c r="C68" s="28">
        <v>0.16800000000000001</v>
      </c>
      <c r="E68">
        <f t="shared" si="3"/>
        <v>6.9930069930070893E-3</v>
      </c>
      <c r="G68">
        <f t="shared" si="4"/>
        <v>0</v>
      </c>
      <c r="I68">
        <f t="shared" si="5"/>
        <v>0</v>
      </c>
    </row>
    <row r="69" spans="1:9" x14ac:dyDescent="0.5">
      <c r="A69" s="28">
        <v>0.28599999999999998</v>
      </c>
      <c r="B69" s="28">
        <v>0.14599999999999999</v>
      </c>
      <c r="C69" s="28">
        <v>0.16800000000000001</v>
      </c>
      <c r="E69">
        <f t="shared" si="3"/>
        <v>5.1470588235293935E-2</v>
      </c>
      <c r="G69">
        <f t="shared" si="4"/>
        <v>0</v>
      </c>
      <c r="I69">
        <f t="shared" si="5"/>
        <v>9.8039215686274606E-2</v>
      </c>
    </row>
    <row r="70" spans="1:9" x14ac:dyDescent="0.5">
      <c r="A70" s="28">
        <v>0.27200000000000002</v>
      </c>
      <c r="B70" s="28">
        <v>0.14599999999999999</v>
      </c>
      <c r="C70" s="28">
        <v>0.153</v>
      </c>
      <c r="E70">
        <f t="shared" si="3"/>
        <v>-2.8571428571428581E-2</v>
      </c>
      <c r="G70">
        <f t="shared" si="4"/>
        <v>0</v>
      </c>
      <c r="I70">
        <f t="shared" si="5"/>
        <v>0</v>
      </c>
    </row>
    <row r="71" spans="1:9" x14ac:dyDescent="0.5">
      <c r="A71" s="28">
        <v>0.28000000000000003</v>
      </c>
      <c r="B71" s="28">
        <v>0.14599999999999999</v>
      </c>
      <c r="C71" s="28">
        <v>0.153</v>
      </c>
      <c r="E71">
        <f t="shared" si="3"/>
        <v>-6.6666666666666541E-2</v>
      </c>
      <c r="G71">
        <f t="shared" si="4"/>
        <v>0</v>
      </c>
      <c r="I71">
        <f t="shared" si="5"/>
        <v>0</v>
      </c>
    </row>
    <row r="72" spans="1:9" x14ac:dyDescent="0.5">
      <c r="A72" s="28">
        <v>0.3</v>
      </c>
      <c r="B72" s="28">
        <v>0.14599999999999999</v>
      </c>
      <c r="C72" s="28">
        <v>0.153</v>
      </c>
      <c r="E72">
        <f t="shared" si="3"/>
        <v>0</v>
      </c>
      <c r="G72">
        <f t="shared" si="4"/>
        <v>0</v>
      </c>
      <c r="I72">
        <f t="shared" si="5"/>
        <v>0</v>
      </c>
    </row>
    <row r="73" spans="1:9" x14ac:dyDescent="0.5">
      <c r="A73" s="28">
        <v>0.3</v>
      </c>
      <c r="B73" s="28">
        <v>0.14599999999999999</v>
      </c>
      <c r="C73" s="28">
        <v>0.153</v>
      </c>
      <c r="E73">
        <f t="shared" si="3"/>
        <v>0</v>
      </c>
      <c r="G73">
        <f t="shared" si="4"/>
        <v>-9.8765432098765538E-2</v>
      </c>
      <c r="I73">
        <f t="shared" si="5"/>
        <v>0</v>
      </c>
    </row>
    <row r="74" spans="1:9" x14ac:dyDescent="0.5">
      <c r="A74" s="28">
        <v>0.3</v>
      </c>
      <c r="B74" s="28">
        <v>0.16200000000000001</v>
      </c>
      <c r="C74" s="28">
        <v>0.153</v>
      </c>
      <c r="E74">
        <f t="shared" si="3"/>
        <v>-6.6225165562914245E-3</v>
      </c>
      <c r="G74">
        <f t="shared" si="4"/>
        <v>0</v>
      </c>
      <c r="I74">
        <f t="shared" si="5"/>
        <v>0</v>
      </c>
    </row>
    <row r="75" spans="1:9" x14ac:dyDescent="0.5">
      <c r="A75" s="28">
        <v>0.30199999999999999</v>
      </c>
      <c r="B75" s="28">
        <v>0.16200000000000001</v>
      </c>
      <c r="C75" s="28">
        <v>0.153</v>
      </c>
      <c r="E75">
        <f t="shared" si="3"/>
        <v>0</v>
      </c>
      <c r="G75">
        <f t="shared" si="4"/>
        <v>0</v>
      </c>
      <c r="I75">
        <f t="shared" si="5"/>
        <v>0</v>
      </c>
    </row>
    <row r="76" spans="1:9" x14ac:dyDescent="0.5">
      <c r="A76" s="28">
        <v>0.30199999999999999</v>
      </c>
      <c r="B76" s="28">
        <v>0.16200000000000001</v>
      </c>
      <c r="C76" s="28">
        <v>0.153</v>
      </c>
      <c r="E76">
        <f t="shared" si="3"/>
        <v>4.1379310344827669E-2</v>
      </c>
      <c r="G76">
        <f t="shared" si="4"/>
        <v>4.5161290322580649E-2</v>
      </c>
      <c r="I76">
        <f t="shared" si="5"/>
        <v>0</v>
      </c>
    </row>
    <row r="77" spans="1:9" x14ac:dyDescent="0.5">
      <c r="A77" s="28">
        <v>0.28999999999999998</v>
      </c>
      <c r="B77" s="28">
        <v>0.155</v>
      </c>
      <c r="C77" s="28">
        <v>0.153</v>
      </c>
      <c r="E77">
        <f t="shared" si="3"/>
        <v>0</v>
      </c>
      <c r="G77">
        <f t="shared" si="4"/>
        <v>0</v>
      </c>
      <c r="I77">
        <f t="shared" si="5"/>
        <v>0</v>
      </c>
    </row>
    <row r="78" spans="1:9" x14ac:dyDescent="0.5">
      <c r="A78" s="28">
        <v>0.28999999999999998</v>
      </c>
      <c r="B78" s="28">
        <v>0.155</v>
      </c>
      <c r="C78" s="28">
        <v>0.153</v>
      </c>
      <c r="E78">
        <f t="shared" si="3"/>
        <v>0</v>
      </c>
      <c r="G78">
        <f t="shared" si="4"/>
        <v>-6.4102564102563875E-3</v>
      </c>
      <c r="I78">
        <f t="shared" si="5"/>
        <v>0</v>
      </c>
    </row>
    <row r="79" spans="1:9" x14ac:dyDescent="0.5">
      <c r="A79" s="28">
        <v>0.28999999999999998</v>
      </c>
      <c r="B79" s="28">
        <v>0.156</v>
      </c>
      <c r="C79" s="28">
        <v>0.153</v>
      </c>
      <c r="E79">
        <f t="shared" si="3"/>
        <v>6.6176470588235059E-2</v>
      </c>
      <c r="G79">
        <f t="shared" si="4"/>
        <v>0</v>
      </c>
      <c r="I79">
        <f t="shared" si="5"/>
        <v>0</v>
      </c>
    </row>
    <row r="80" spans="1:9" x14ac:dyDescent="0.5">
      <c r="A80" s="28">
        <v>0.27200000000000002</v>
      </c>
      <c r="B80" s="28">
        <v>0.156</v>
      </c>
      <c r="C80" s="28">
        <v>0.153</v>
      </c>
      <c r="E80">
        <f t="shared" si="3"/>
        <v>-2.8571428571428581E-2</v>
      </c>
      <c r="G80">
        <f t="shared" si="4"/>
        <v>0</v>
      </c>
      <c r="I80">
        <f t="shared" si="5"/>
        <v>0</v>
      </c>
    </row>
    <row r="81" spans="1:9" x14ac:dyDescent="0.5">
      <c r="A81" s="28">
        <v>0.28000000000000003</v>
      </c>
      <c r="B81" s="28">
        <v>0.156</v>
      </c>
      <c r="C81" s="28">
        <v>0.153</v>
      </c>
      <c r="E81">
        <f t="shared" si="3"/>
        <v>0</v>
      </c>
      <c r="G81">
        <f t="shared" si="4"/>
        <v>0</v>
      </c>
      <c r="I81">
        <f t="shared" si="5"/>
        <v>0</v>
      </c>
    </row>
    <row r="82" spans="1:9" x14ac:dyDescent="0.5">
      <c r="A82" s="28">
        <v>0.28000000000000003</v>
      </c>
      <c r="B82" s="28">
        <v>0.156</v>
      </c>
      <c r="C82" s="28">
        <v>0.153</v>
      </c>
      <c r="E82">
        <f t="shared" si="3"/>
        <v>0</v>
      </c>
      <c r="G82">
        <f t="shared" si="4"/>
        <v>7.5862068965517393E-2</v>
      </c>
      <c r="I82">
        <f t="shared" si="5"/>
        <v>0</v>
      </c>
    </row>
    <row r="83" spans="1:9" x14ac:dyDescent="0.5">
      <c r="A83" s="28">
        <v>0.28000000000000003</v>
      </c>
      <c r="B83" s="28">
        <v>0.14499999999999999</v>
      </c>
      <c r="C83" s="28">
        <v>0.153</v>
      </c>
      <c r="E83">
        <f t="shared" si="3"/>
        <v>-2.7777777777777568E-2</v>
      </c>
      <c r="G83">
        <f t="shared" si="4"/>
        <v>0</v>
      </c>
      <c r="I83">
        <f t="shared" si="5"/>
        <v>0</v>
      </c>
    </row>
    <row r="84" spans="1:9" x14ac:dyDescent="0.5">
      <c r="A84" s="28">
        <v>0.28799999999999998</v>
      </c>
      <c r="B84" s="28">
        <v>0.14499999999999999</v>
      </c>
      <c r="C84" s="28">
        <v>0.153</v>
      </c>
      <c r="E84">
        <f t="shared" si="3"/>
        <v>2.857142857142847E-2</v>
      </c>
      <c r="G84">
        <f t="shared" si="4"/>
        <v>0</v>
      </c>
      <c r="I84">
        <f t="shared" si="5"/>
        <v>0</v>
      </c>
    </row>
    <row r="85" spans="1:9" x14ac:dyDescent="0.5">
      <c r="A85" s="28">
        <v>0.28000000000000003</v>
      </c>
      <c r="B85" s="28">
        <v>0.14499999999999999</v>
      </c>
      <c r="C85" s="28">
        <v>0.153</v>
      </c>
      <c r="E85">
        <f t="shared" si="3"/>
        <v>0.12000000000000011</v>
      </c>
      <c r="G85">
        <f t="shared" si="4"/>
        <v>0</v>
      </c>
      <c r="I85">
        <f t="shared" si="5"/>
        <v>0</v>
      </c>
    </row>
    <row r="86" spans="1:9" x14ac:dyDescent="0.5">
      <c r="A86" s="28">
        <v>0.25</v>
      </c>
      <c r="B86" s="28">
        <v>0.14499999999999999</v>
      </c>
      <c r="C86" s="28">
        <v>0.153</v>
      </c>
      <c r="E86">
        <f t="shared" si="3"/>
        <v>3.3057851239669533E-2</v>
      </c>
      <c r="G86">
        <f t="shared" si="4"/>
        <v>0</v>
      </c>
      <c r="I86">
        <f t="shared" si="5"/>
        <v>0</v>
      </c>
    </row>
    <row r="87" spans="1:9" x14ac:dyDescent="0.5">
      <c r="A87" s="28">
        <v>0.24199999999999999</v>
      </c>
      <c r="B87" s="28">
        <v>0.14499999999999999</v>
      </c>
      <c r="C87" s="28">
        <v>0.153</v>
      </c>
      <c r="E87">
        <f t="shared" si="3"/>
        <v>1.6806722689075571E-2</v>
      </c>
      <c r="G87">
        <f t="shared" si="4"/>
        <v>0</v>
      </c>
      <c r="I87">
        <f t="shared" si="5"/>
        <v>0</v>
      </c>
    </row>
    <row r="88" spans="1:9" x14ac:dyDescent="0.5">
      <c r="A88" s="28">
        <v>0.23799999999999999</v>
      </c>
      <c r="B88" s="28">
        <v>0.14499999999999999</v>
      </c>
      <c r="C88" s="28">
        <v>0.153</v>
      </c>
      <c r="E88">
        <f t="shared" si="3"/>
        <v>-1.6528925619834767E-2</v>
      </c>
      <c r="G88">
        <f t="shared" si="4"/>
        <v>0</v>
      </c>
      <c r="I88">
        <f t="shared" si="5"/>
        <v>0</v>
      </c>
    </row>
    <row r="89" spans="1:9" x14ac:dyDescent="0.5">
      <c r="A89" s="28">
        <v>0.24199999999999999</v>
      </c>
      <c r="B89" s="28">
        <v>0.14499999999999999</v>
      </c>
      <c r="C89" s="28">
        <v>0.153</v>
      </c>
      <c r="E89">
        <f t="shared" si="3"/>
        <v>-8.1967213114754189E-3</v>
      </c>
      <c r="G89">
        <f t="shared" si="4"/>
        <v>0</v>
      </c>
      <c r="I89">
        <f t="shared" si="5"/>
        <v>0</v>
      </c>
    </row>
    <row r="90" spans="1:9" x14ac:dyDescent="0.5">
      <c r="A90" s="28">
        <v>0.24399999999999999</v>
      </c>
      <c r="B90" s="28">
        <v>0.14499999999999999</v>
      </c>
      <c r="C90" s="28">
        <v>0.153</v>
      </c>
      <c r="E90">
        <f t="shared" si="3"/>
        <v>0</v>
      </c>
      <c r="G90">
        <f t="shared" si="4"/>
        <v>0</v>
      </c>
      <c r="I90">
        <f t="shared" si="5"/>
        <v>0</v>
      </c>
    </row>
    <row r="91" spans="1:9" x14ac:dyDescent="0.5">
      <c r="A91" s="28">
        <v>0.24399999999999999</v>
      </c>
      <c r="B91" s="28">
        <v>0.14499999999999999</v>
      </c>
      <c r="C91" s="28">
        <v>0.153</v>
      </c>
      <c r="E91" t="e">
        <f t="shared" si="3"/>
        <v>#DIV/0!</v>
      </c>
      <c r="G91" t="e">
        <f t="shared" si="4"/>
        <v>#DIV/0!</v>
      </c>
      <c r="I91" t="e">
        <f t="shared" si="5"/>
        <v>#DIV/0!</v>
      </c>
    </row>
    <row r="92" spans="1:9" x14ac:dyDescent="0.5">
      <c r="A92" s="52"/>
      <c r="C92" s="5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0A12-90EB-4AF3-BE82-F5C38C60FD61}">
  <dimension ref="A2:R202"/>
  <sheetViews>
    <sheetView workbookViewId="0">
      <selection activeCell="F3" sqref="F3:H92"/>
    </sheetView>
  </sheetViews>
  <sheetFormatPr defaultRowHeight="14.35" x14ac:dyDescent="0.5"/>
  <cols>
    <col min="1" max="8" width="4.64453125" bestFit="1" customWidth="1"/>
    <col min="9" max="9" width="4" bestFit="1" customWidth="1"/>
    <col min="10" max="13" width="4.64453125" bestFit="1" customWidth="1"/>
    <col min="16" max="18" width="4.64453125" bestFit="1" customWidth="1"/>
  </cols>
  <sheetData>
    <row r="2" spans="1:18" x14ac:dyDescent="0.5">
      <c r="A2" s="27" t="s">
        <v>42</v>
      </c>
      <c r="B2" s="27" t="s">
        <v>42</v>
      </c>
      <c r="C2" s="27" t="s">
        <v>42</v>
      </c>
      <c r="D2" s="27" t="s">
        <v>42</v>
      </c>
      <c r="E2" s="27" t="s">
        <v>42</v>
      </c>
      <c r="F2" s="27" t="s">
        <v>42</v>
      </c>
      <c r="G2" s="27" t="s">
        <v>42</v>
      </c>
      <c r="H2" s="27" t="s">
        <v>42</v>
      </c>
      <c r="I2" s="27" t="s">
        <v>42</v>
      </c>
      <c r="J2" s="27" t="s">
        <v>42</v>
      </c>
      <c r="K2" s="27" t="s">
        <v>42</v>
      </c>
      <c r="L2" s="27" t="s">
        <v>42</v>
      </c>
      <c r="M2" s="27" t="s">
        <v>42</v>
      </c>
      <c r="P2" s="27" t="s">
        <v>42</v>
      </c>
      <c r="Q2" s="27" t="s">
        <v>42</v>
      </c>
      <c r="R2" s="27" t="s">
        <v>42</v>
      </c>
    </row>
    <row r="3" spans="1:18" x14ac:dyDescent="0.5">
      <c r="A3" s="28">
        <v>0.42199999999999999</v>
      </c>
      <c r="B3" s="28">
        <v>14.56</v>
      </c>
      <c r="C3" s="28">
        <v>0.35799999999999998</v>
      </c>
      <c r="D3" s="28">
        <v>0.23599999999999999</v>
      </c>
      <c r="E3" s="28">
        <v>0.17299999999999999</v>
      </c>
      <c r="F3" s="28">
        <v>13.32</v>
      </c>
      <c r="G3" s="28">
        <v>0.74</v>
      </c>
      <c r="H3" s="28">
        <v>0.24399999999999999</v>
      </c>
      <c r="I3" s="28">
        <v>1.17</v>
      </c>
      <c r="J3" s="28">
        <v>4.3600000000000003</v>
      </c>
      <c r="K3" s="28">
        <v>0.65</v>
      </c>
      <c r="L3" s="28">
        <v>0.11</v>
      </c>
      <c r="M3" s="28">
        <v>6.69</v>
      </c>
      <c r="N3" s="28">
        <v>19.5</v>
      </c>
      <c r="P3" s="28">
        <v>2.2799999999999998</v>
      </c>
      <c r="Q3" s="28">
        <v>0.64400000000000002</v>
      </c>
      <c r="R3" s="28">
        <v>0.42799999999999999</v>
      </c>
    </row>
    <row r="4" spans="1:18" x14ac:dyDescent="0.5">
      <c r="A4" s="28">
        <v>0.442</v>
      </c>
      <c r="B4" s="28">
        <v>14.34</v>
      </c>
      <c r="C4" s="28">
        <v>0.35</v>
      </c>
      <c r="D4" s="28">
        <v>0.23599999999999999</v>
      </c>
      <c r="E4" s="28">
        <v>0.17299999999999999</v>
      </c>
      <c r="F4" s="28">
        <v>13.49</v>
      </c>
      <c r="G4" s="28">
        <v>0.70499999999999996</v>
      </c>
      <c r="H4" s="28">
        <v>0.245</v>
      </c>
      <c r="I4" s="28">
        <v>1.17</v>
      </c>
      <c r="J4" s="28">
        <v>4.3049999999999997</v>
      </c>
      <c r="K4" s="28">
        <v>0.65</v>
      </c>
      <c r="L4" s="28">
        <v>0.11</v>
      </c>
      <c r="M4" s="28">
        <v>6.74</v>
      </c>
      <c r="N4" s="28">
        <v>19.8</v>
      </c>
      <c r="P4" s="28">
        <v>2.2400000000000002</v>
      </c>
      <c r="Q4" s="28">
        <v>0.61599999999999999</v>
      </c>
      <c r="R4" s="28">
        <v>0.53500000000000003</v>
      </c>
    </row>
    <row r="5" spans="1:18" x14ac:dyDescent="0.5">
      <c r="A5" s="28">
        <v>0.42599999999999999</v>
      </c>
      <c r="B5" s="28">
        <v>14.36</v>
      </c>
      <c r="C5" s="28">
        <v>0.35</v>
      </c>
      <c r="D5" s="28">
        <v>0.23599999999999999</v>
      </c>
      <c r="E5" s="28">
        <v>0.17299999999999999</v>
      </c>
      <c r="F5" s="28">
        <v>13.36</v>
      </c>
      <c r="G5" s="28">
        <v>0.69499999999999995</v>
      </c>
      <c r="H5" s="28">
        <v>0.246</v>
      </c>
      <c r="I5" s="28">
        <v>1.17</v>
      </c>
      <c r="J5" s="28">
        <v>4.38</v>
      </c>
      <c r="K5" s="28">
        <v>0.64500000000000002</v>
      </c>
      <c r="L5" s="28">
        <v>0.11</v>
      </c>
      <c r="M5" s="28">
        <v>6.8</v>
      </c>
      <c r="N5" s="28">
        <v>19.8</v>
      </c>
      <c r="P5" s="28">
        <v>2.2200000000000002</v>
      </c>
      <c r="Q5" s="28">
        <v>0.624</v>
      </c>
      <c r="R5" s="28">
        <v>0.68600000000000005</v>
      </c>
    </row>
    <row r="6" spans="1:18" x14ac:dyDescent="0.5">
      <c r="A6" s="28">
        <v>0.42</v>
      </c>
      <c r="B6" s="28">
        <v>14.54</v>
      </c>
      <c r="C6" s="28">
        <v>0.36199999999999999</v>
      </c>
      <c r="D6" s="28">
        <v>0.25</v>
      </c>
      <c r="E6" s="28">
        <v>0.17299999999999999</v>
      </c>
      <c r="F6" s="28">
        <v>13.4</v>
      </c>
      <c r="G6" s="28">
        <v>0.69499999999999995</v>
      </c>
      <c r="H6" s="28">
        <v>0.22700000000000001</v>
      </c>
      <c r="I6" s="28">
        <v>1.17</v>
      </c>
      <c r="J6" s="28">
        <v>4.38</v>
      </c>
      <c r="K6" s="28">
        <v>0.65400000000000003</v>
      </c>
      <c r="L6" s="28">
        <v>0.11</v>
      </c>
      <c r="M6" s="28">
        <v>6.77</v>
      </c>
      <c r="N6" s="28">
        <v>19.8</v>
      </c>
      <c r="P6" s="28">
        <v>2.23</v>
      </c>
      <c r="Q6" s="28">
        <v>0.63800000000000001</v>
      </c>
      <c r="R6" s="28">
        <v>0.88</v>
      </c>
    </row>
    <row r="7" spans="1:18" x14ac:dyDescent="0.5">
      <c r="A7" s="28">
        <v>0.45200000000000001</v>
      </c>
      <c r="B7" s="28">
        <v>14.54</v>
      </c>
      <c r="C7" s="28">
        <v>0.36</v>
      </c>
      <c r="D7" s="28">
        <v>0.27600000000000002</v>
      </c>
      <c r="E7" s="28">
        <v>0.17299999999999999</v>
      </c>
      <c r="F7" s="28">
        <v>13.39</v>
      </c>
      <c r="G7" s="28">
        <v>0.73</v>
      </c>
      <c r="H7" s="28">
        <v>0.23799999999999999</v>
      </c>
      <c r="I7" s="28">
        <v>1.17</v>
      </c>
      <c r="J7" s="28">
        <v>4.41</v>
      </c>
      <c r="K7" s="28">
        <v>0.67</v>
      </c>
      <c r="L7" s="28">
        <v>0.11</v>
      </c>
      <c r="M7" s="28">
        <v>6.77</v>
      </c>
      <c r="N7" s="28">
        <v>19.5</v>
      </c>
      <c r="P7" s="28">
        <v>2.2400000000000002</v>
      </c>
      <c r="Q7" s="28">
        <v>0.64600000000000002</v>
      </c>
      <c r="R7" s="28">
        <v>0.94</v>
      </c>
    </row>
    <row r="8" spans="1:18" x14ac:dyDescent="0.5">
      <c r="A8" s="28">
        <v>0.46</v>
      </c>
      <c r="B8" s="28">
        <v>14.54</v>
      </c>
      <c r="C8" s="28">
        <v>0.36</v>
      </c>
      <c r="D8" s="28">
        <v>0.27600000000000002</v>
      </c>
      <c r="E8" s="28">
        <v>0.18</v>
      </c>
      <c r="F8" s="28">
        <v>13.1</v>
      </c>
      <c r="G8" s="28">
        <v>0.73499999999999999</v>
      </c>
      <c r="H8" s="28">
        <v>0.249</v>
      </c>
      <c r="I8" s="28">
        <v>1.17</v>
      </c>
      <c r="J8" s="28">
        <v>4.2850000000000001</v>
      </c>
      <c r="K8" s="28">
        <v>0.68</v>
      </c>
      <c r="L8" s="28">
        <v>0.11</v>
      </c>
      <c r="M8" s="28">
        <v>6.58</v>
      </c>
      <c r="N8" s="28">
        <v>19.5</v>
      </c>
      <c r="P8" s="28">
        <v>2.2400000000000002</v>
      </c>
      <c r="Q8" s="28">
        <v>0.63800000000000001</v>
      </c>
      <c r="R8" s="28">
        <v>0.745</v>
      </c>
    </row>
    <row r="9" spans="1:18" x14ac:dyDescent="0.5">
      <c r="A9" s="28">
        <v>0.44</v>
      </c>
      <c r="B9" s="28">
        <v>14.56</v>
      </c>
      <c r="C9" s="28">
        <v>0.36</v>
      </c>
      <c r="D9" s="28">
        <v>0.27600000000000002</v>
      </c>
      <c r="E9" s="28">
        <v>0.19800000000000001</v>
      </c>
      <c r="F9" s="28">
        <v>13.2</v>
      </c>
      <c r="G9" s="28">
        <v>0.73</v>
      </c>
      <c r="H9" s="28">
        <v>0.252</v>
      </c>
      <c r="I9" s="28">
        <v>1.17</v>
      </c>
      <c r="J9" s="28">
        <v>4.3499999999999996</v>
      </c>
      <c r="K9" s="28">
        <v>0.68</v>
      </c>
      <c r="L9" s="28">
        <v>0.11</v>
      </c>
      <c r="M9" s="28">
        <v>6.53</v>
      </c>
      <c r="N9" s="28">
        <v>19.5</v>
      </c>
      <c r="P9" s="28">
        <v>2.2200000000000002</v>
      </c>
      <c r="Q9" s="28">
        <v>0.63600000000000001</v>
      </c>
      <c r="R9" s="28">
        <v>0.748</v>
      </c>
    </row>
    <row r="10" spans="1:18" x14ac:dyDescent="0.5">
      <c r="A10" s="28">
        <v>0.43</v>
      </c>
      <c r="B10" s="28">
        <v>14.56</v>
      </c>
      <c r="C10" s="28">
        <v>0.35</v>
      </c>
      <c r="D10" s="28">
        <v>0.27600000000000002</v>
      </c>
      <c r="E10" s="28">
        <v>0.19800000000000001</v>
      </c>
      <c r="F10" s="28">
        <v>13.1</v>
      </c>
      <c r="G10" s="28">
        <v>0.73499999999999999</v>
      </c>
      <c r="H10" s="28">
        <v>0.252</v>
      </c>
      <c r="I10" s="28">
        <v>1.17</v>
      </c>
      <c r="J10" s="28">
        <v>4.2699999999999996</v>
      </c>
      <c r="K10" s="28">
        <v>0.69</v>
      </c>
      <c r="L10" s="28">
        <v>0.11</v>
      </c>
      <c r="M10" s="28">
        <v>6.42</v>
      </c>
      <c r="N10" s="28">
        <v>19.5</v>
      </c>
      <c r="P10" s="28">
        <v>2.23</v>
      </c>
      <c r="Q10" s="28">
        <v>0.63200000000000001</v>
      </c>
      <c r="R10" s="28">
        <v>0.73</v>
      </c>
    </row>
    <row r="11" spans="1:18" x14ac:dyDescent="0.5">
      <c r="A11" s="28">
        <v>0.44</v>
      </c>
      <c r="B11" s="28">
        <v>14.54</v>
      </c>
      <c r="C11" s="28">
        <v>0.37</v>
      </c>
      <c r="D11" s="28">
        <v>0.27600000000000002</v>
      </c>
      <c r="E11" s="28">
        <v>0.19800000000000001</v>
      </c>
      <c r="F11" s="28">
        <v>12.9</v>
      </c>
      <c r="G11" s="28">
        <v>0.755</v>
      </c>
      <c r="H11" s="28">
        <v>0.26100000000000001</v>
      </c>
      <c r="I11" s="28">
        <v>1.17</v>
      </c>
      <c r="J11" s="28">
        <v>4.29</v>
      </c>
      <c r="K11" s="28">
        <v>0.68500000000000005</v>
      </c>
      <c r="L11" s="28">
        <v>0.12</v>
      </c>
      <c r="M11" s="28">
        <v>6.37</v>
      </c>
      <c r="N11" s="28">
        <v>19.5</v>
      </c>
      <c r="P11" s="28">
        <v>2.21</v>
      </c>
      <c r="Q11" s="28">
        <v>0.64200000000000002</v>
      </c>
      <c r="R11" s="28">
        <v>0.76</v>
      </c>
    </row>
    <row r="12" spans="1:18" x14ac:dyDescent="0.5">
      <c r="A12" s="28">
        <v>0.40200000000000002</v>
      </c>
      <c r="B12" s="28">
        <v>14.42</v>
      </c>
      <c r="C12" s="28">
        <v>0.378</v>
      </c>
      <c r="D12" s="28">
        <v>0.27600000000000002</v>
      </c>
      <c r="E12" s="28">
        <v>0.19800000000000001</v>
      </c>
      <c r="F12" s="28">
        <v>12.64</v>
      </c>
      <c r="G12" s="28">
        <v>0.72</v>
      </c>
      <c r="H12" s="28">
        <v>0.248</v>
      </c>
      <c r="I12" s="28">
        <v>1.17</v>
      </c>
      <c r="J12" s="28">
        <v>4.1550000000000002</v>
      </c>
      <c r="K12" s="28">
        <v>0.67900000000000005</v>
      </c>
      <c r="L12" s="28">
        <v>0.12</v>
      </c>
      <c r="M12" s="28">
        <v>6.35</v>
      </c>
      <c r="N12" s="28">
        <v>19.5</v>
      </c>
      <c r="P12" s="28">
        <v>2.2400000000000002</v>
      </c>
      <c r="Q12" s="28">
        <v>0.64600000000000002</v>
      </c>
      <c r="R12" s="28">
        <v>0.79</v>
      </c>
    </row>
    <row r="13" spans="1:18" x14ac:dyDescent="0.5">
      <c r="A13" s="28">
        <v>0.42</v>
      </c>
      <c r="B13" s="28">
        <v>14.58</v>
      </c>
      <c r="C13" s="28">
        <v>0.38800000000000001</v>
      </c>
      <c r="D13" s="28">
        <v>0.27400000000000002</v>
      </c>
      <c r="E13" s="28">
        <v>0.218</v>
      </c>
      <c r="F13" s="28">
        <v>12.75</v>
      </c>
      <c r="G13" s="28">
        <v>0.72499999999999998</v>
      </c>
      <c r="H13" s="28">
        <v>0.248</v>
      </c>
      <c r="I13" s="28">
        <v>1.17</v>
      </c>
      <c r="J13" s="28">
        <v>4.0650000000000004</v>
      </c>
      <c r="K13" s="28">
        <v>0.67</v>
      </c>
      <c r="L13" s="28">
        <v>0.12</v>
      </c>
      <c r="M13" s="28">
        <v>6.36</v>
      </c>
      <c r="N13" s="28">
        <v>19.5</v>
      </c>
      <c r="P13" s="28">
        <v>2.2400000000000002</v>
      </c>
      <c r="Q13" s="28">
        <v>0.63400000000000001</v>
      </c>
      <c r="R13" s="28">
        <v>0.78200000000000003</v>
      </c>
    </row>
    <row r="14" spans="1:18" x14ac:dyDescent="0.5">
      <c r="A14" s="28">
        <v>0.438</v>
      </c>
      <c r="B14" s="28">
        <v>14.58</v>
      </c>
      <c r="C14" s="28">
        <v>0.38800000000000001</v>
      </c>
      <c r="D14" s="28">
        <v>0.27400000000000002</v>
      </c>
      <c r="E14" s="28">
        <v>0.218</v>
      </c>
      <c r="F14" s="28">
        <v>12.75</v>
      </c>
      <c r="G14" s="28">
        <v>0.71</v>
      </c>
      <c r="H14" s="28">
        <v>0.24399999999999999</v>
      </c>
      <c r="I14" s="28">
        <v>1.17</v>
      </c>
      <c r="J14" s="28">
        <v>4.0999999999999996</v>
      </c>
      <c r="K14" s="28">
        <v>0.66</v>
      </c>
      <c r="L14" s="28">
        <v>0.12</v>
      </c>
      <c r="M14" s="28">
        <v>6.34</v>
      </c>
      <c r="N14" s="28">
        <v>19.5</v>
      </c>
      <c r="P14" s="28">
        <v>2.25</v>
      </c>
      <c r="Q14" s="28">
        <v>0.6</v>
      </c>
      <c r="R14" s="28">
        <v>0.79400000000000004</v>
      </c>
    </row>
    <row r="15" spans="1:18" x14ac:dyDescent="0.5">
      <c r="A15" s="28">
        <v>0.44</v>
      </c>
      <c r="B15" s="28">
        <v>14.4</v>
      </c>
      <c r="C15" s="28">
        <v>0.38400000000000001</v>
      </c>
      <c r="D15" s="28">
        <v>0.27400000000000002</v>
      </c>
      <c r="E15" s="28">
        <v>0.218</v>
      </c>
      <c r="F15" s="28">
        <v>12.68</v>
      </c>
      <c r="G15" s="28">
        <v>0.72499999999999998</v>
      </c>
      <c r="H15" s="28">
        <v>0.249</v>
      </c>
      <c r="I15" s="28">
        <v>1.17</v>
      </c>
      <c r="J15" s="28">
        <v>4.0949999999999998</v>
      </c>
      <c r="K15" s="28">
        <v>0.66800000000000004</v>
      </c>
      <c r="L15" s="28">
        <v>0.12</v>
      </c>
      <c r="M15" s="28">
        <v>6.35</v>
      </c>
      <c r="N15" s="28">
        <v>19.5</v>
      </c>
      <c r="P15" s="28">
        <v>2.23</v>
      </c>
      <c r="Q15" s="28">
        <v>0.59799999999999998</v>
      </c>
      <c r="R15" s="28">
        <v>0.81</v>
      </c>
    </row>
    <row r="16" spans="1:18" x14ac:dyDescent="0.5">
      <c r="A16" s="28">
        <v>0.49</v>
      </c>
      <c r="B16" s="28">
        <v>14.38</v>
      </c>
      <c r="C16" s="28">
        <v>0.39400000000000002</v>
      </c>
      <c r="D16" s="28">
        <v>0.27400000000000002</v>
      </c>
      <c r="E16" s="28">
        <v>0.218</v>
      </c>
      <c r="F16" s="28">
        <v>12.72</v>
      </c>
      <c r="G16" s="28">
        <v>0.7</v>
      </c>
      <c r="H16" s="28">
        <v>0.26100000000000001</v>
      </c>
      <c r="I16" s="28">
        <v>1.17</v>
      </c>
      <c r="J16" s="28">
        <v>4.0999999999999996</v>
      </c>
      <c r="K16" s="28">
        <v>0.67100000000000004</v>
      </c>
      <c r="L16" s="28">
        <v>0.12</v>
      </c>
      <c r="M16" s="28">
        <v>6.33</v>
      </c>
      <c r="N16" s="28">
        <v>19.5</v>
      </c>
      <c r="P16" s="28">
        <v>2.2200000000000002</v>
      </c>
      <c r="Q16" s="28">
        <v>0.58799999999999997</v>
      </c>
      <c r="R16" s="28">
        <v>0.78500000000000003</v>
      </c>
    </row>
    <row r="17" spans="1:18" x14ac:dyDescent="0.5">
      <c r="A17" s="28">
        <v>0.45</v>
      </c>
      <c r="B17" s="28">
        <v>14.38</v>
      </c>
      <c r="C17" s="28">
        <v>0.39400000000000002</v>
      </c>
      <c r="D17" s="28">
        <v>0.27400000000000002</v>
      </c>
      <c r="E17" s="28">
        <v>0.218</v>
      </c>
      <c r="F17" s="28">
        <v>12.65</v>
      </c>
      <c r="G17" s="28">
        <v>0.73</v>
      </c>
      <c r="H17" s="28">
        <v>0.26200000000000001</v>
      </c>
      <c r="I17" s="28">
        <v>1.17</v>
      </c>
      <c r="J17" s="28">
        <v>4.08</v>
      </c>
      <c r="K17" s="28">
        <v>0.67</v>
      </c>
      <c r="L17" s="28">
        <v>0.12</v>
      </c>
      <c r="M17" s="28">
        <v>6.17</v>
      </c>
      <c r="N17" s="28">
        <v>19.5</v>
      </c>
      <c r="P17" s="28">
        <v>2.2400000000000002</v>
      </c>
      <c r="Q17" s="28">
        <v>0.58599999999999997</v>
      </c>
      <c r="R17" s="28">
        <v>0.78</v>
      </c>
    </row>
    <row r="18" spans="1:18" x14ac:dyDescent="0.5">
      <c r="A18" s="28">
        <v>0.45800000000000002</v>
      </c>
      <c r="B18" s="28">
        <v>14</v>
      </c>
      <c r="C18" s="28">
        <v>0.38</v>
      </c>
      <c r="D18" s="28">
        <v>0.27400000000000002</v>
      </c>
      <c r="E18" s="28">
        <v>0.218</v>
      </c>
      <c r="F18" s="28">
        <v>12.74</v>
      </c>
      <c r="G18" s="28">
        <v>0.72</v>
      </c>
      <c r="H18" s="28">
        <v>0.26200000000000001</v>
      </c>
      <c r="I18" s="28">
        <v>1.07</v>
      </c>
      <c r="J18" s="28">
        <v>4.04</v>
      </c>
      <c r="K18" s="28">
        <v>0.68</v>
      </c>
      <c r="L18" s="28">
        <v>0.12</v>
      </c>
      <c r="M18" s="28">
        <v>5.98</v>
      </c>
      <c r="N18" s="28">
        <v>19.5</v>
      </c>
      <c r="P18" s="28">
        <v>2.2400000000000002</v>
      </c>
      <c r="Q18" s="28">
        <v>0.59199999999999997</v>
      </c>
      <c r="R18" s="28">
        <v>0.76900000000000002</v>
      </c>
    </row>
    <row r="19" spans="1:18" x14ac:dyDescent="0.5">
      <c r="A19" s="28">
        <v>0.46</v>
      </c>
      <c r="B19" s="28">
        <v>14.08</v>
      </c>
      <c r="C19" s="28">
        <v>0.38</v>
      </c>
      <c r="D19" s="28">
        <v>0.28399999999999997</v>
      </c>
      <c r="E19" s="28">
        <v>0.218</v>
      </c>
      <c r="F19" s="28">
        <v>12.44</v>
      </c>
      <c r="G19" s="28">
        <v>0.72</v>
      </c>
      <c r="H19" s="28">
        <v>0.26400000000000001</v>
      </c>
      <c r="I19" s="28">
        <v>1.07</v>
      </c>
      <c r="J19" s="28">
        <v>4.08</v>
      </c>
      <c r="K19" s="28">
        <v>0.67700000000000005</v>
      </c>
      <c r="L19" s="28">
        <v>0.12</v>
      </c>
      <c r="M19" s="28">
        <v>6.18</v>
      </c>
      <c r="N19" s="28">
        <v>19.5</v>
      </c>
      <c r="P19" s="28">
        <v>2.23</v>
      </c>
      <c r="Q19" s="28">
        <v>0.58599999999999997</v>
      </c>
      <c r="R19" s="28">
        <v>0.754</v>
      </c>
    </row>
    <row r="20" spans="1:18" x14ac:dyDescent="0.5">
      <c r="A20" s="28">
        <v>0.46</v>
      </c>
      <c r="B20" s="28">
        <v>14.06</v>
      </c>
      <c r="C20" s="28">
        <v>0.38</v>
      </c>
      <c r="D20" s="28">
        <v>0.28399999999999997</v>
      </c>
      <c r="E20" s="28">
        <v>0.218</v>
      </c>
      <c r="F20" s="28">
        <v>12.1</v>
      </c>
      <c r="G20" s="28">
        <v>0.72</v>
      </c>
      <c r="H20" s="28">
        <v>0.25800000000000001</v>
      </c>
      <c r="I20" s="28">
        <v>1.07</v>
      </c>
      <c r="J20" s="28">
        <v>3.89</v>
      </c>
      <c r="K20" s="28">
        <v>0.67</v>
      </c>
      <c r="L20" s="28">
        <v>0.12</v>
      </c>
      <c r="M20" s="28">
        <v>6.16</v>
      </c>
      <c r="N20" s="28">
        <v>19.5</v>
      </c>
      <c r="P20" s="28">
        <v>2.23</v>
      </c>
      <c r="Q20" s="28">
        <v>0.57199999999999995</v>
      </c>
      <c r="R20" s="28">
        <v>0.75700000000000001</v>
      </c>
    </row>
    <row r="21" spans="1:18" x14ac:dyDescent="0.5">
      <c r="A21" s="28">
        <v>0.46</v>
      </c>
      <c r="B21" s="28">
        <v>14.12</v>
      </c>
      <c r="C21" s="28">
        <v>0.38</v>
      </c>
      <c r="D21" s="28">
        <v>0.28399999999999997</v>
      </c>
      <c r="E21" s="28">
        <v>0.218</v>
      </c>
      <c r="F21" s="28">
        <v>12.12</v>
      </c>
      <c r="G21" s="28">
        <v>0.72499999999999998</v>
      </c>
      <c r="H21" s="28">
        <v>0.24</v>
      </c>
      <c r="I21" s="28">
        <v>1.07</v>
      </c>
      <c r="J21" s="28">
        <v>3.88</v>
      </c>
      <c r="K21" s="28">
        <v>0.67</v>
      </c>
      <c r="L21" s="28">
        <v>0.12</v>
      </c>
      <c r="M21" s="28">
        <v>6.18</v>
      </c>
      <c r="N21" s="28">
        <v>19.5</v>
      </c>
      <c r="P21" s="28">
        <v>2.21</v>
      </c>
      <c r="Q21" s="28">
        <v>0.57999999999999996</v>
      </c>
      <c r="R21" s="28">
        <v>0.746</v>
      </c>
    </row>
    <row r="22" spans="1:18" x14ac:dyDescent="0.5">
      <c r="A22" s="28">
        <v>0.46600000000000003</v>
      </c>
      <c r="B22" s="28">
        <v>14.14</v>
      </c>
      <c r="C22" s="28">
        <v>0.36799999999999999</v>
      </c>
      <c r="D22" s="28">
        <v>0.28399999999999997</v>
      </c>
      <c r="E22" s="28">
        <v>0.218</v>
      </c>
      <c r="F22" s="28">
        <v>12.2</v>
      </c>
      <c r="G22" s="28">
        <v>0.73499999999999999</v>
      </c>
      <c r="H22" s="28">
        <v>0.25800000000000001</v>
      </c>
      <c r="I22" s="28">
        <v>0.98</v>
      </c>
      <c r="J22" s="28">
        <v>3.86</v>
      </c>
      <c r="K22" s="28">
        <v>0.68400000000000005</v>
      </c>
      <c r="L22" s="28">
        <v>0.12</v>
      </c>
      <c r="M22" s="28">
        <v>6.2</v>
      </c>
      <c r="N22" s="28">
        <v>19.5</v>
      </c>
      <c r="P22" s="28">
        <v>2.21</v>
      </c>
      <c r="Q22" s="28">
        <v>0.59399999999999997</v>
      </c>
      <c r="R22" s="28">
        <v>0.77</v>
      </c>
    </row>
    <row r="23" spans="1:18" x14ac:dyDescent="0.5">
      <c r="A23" s="28">
        <v>0.47</v>
      </c>
      <c r="B23" s="28">
        <v>14.2</v>
      </c>
      <c r="C23" s="28">
        <v>0.35799999999999998</v>
      </c>
      <c r="D23" s="28">
        <v>0.28399999999999997</v>
      </c>
      <c r="E23" s="28">
        <v>0.218</v>
      </c>
      <c r="F23" s="28">
        <v>12.31</v>
      </c>
      <c r="G23" s="28">
        <v>0.73499999999999999</v>
      </c>
      <c r="H23" s="28">
        <v>0.26</v>
      </c>
      <c r="I23" s="28">
        <v>0.98</v>
      </c>
      <c r="J23" s="28">
        <v>3.8650000000000002</v>
      </c>
      <c r="K23" s="28">
        <v>0.7</v>
      </c>
      <c r="L23" s="28">
        <v>0.12</v>
      </c>
      <c r="M23" s="28">
        <v>6.14</v>
      </c>
      <c r="N23" s="28">
        <v>19.7</v>
      </c>
      <c r="P23" s="28">
        <v>2.2200000000000002</v>
      </c>
      <c r="Q23" s="28">
        <v>0.57999999999999996</v>
      </c>
      <c r="R23" s="28">
        <v>0.76600000000000001</v>
      </c>
    </row>
    <row r="24" spans="1:18" x14ac:dyDescent="0.5">
      <c r="A24" s="28">
        <v>0.47</v>
      </c>
      <c r="B24" s="28">
        <v>14.02</v>
      </c>
      <c r="C24" s="28">
        <v>0.35799999999999998</v>
      </c>
      <c r="D24" s="28">
        <v>0.28399999999999997</v>
      </c>
      <c r="E24" s="28">
        <v>0.218</v>
      </c>
      <c r="F24" s="28">
        <v>12.39</v>
      </c>
      <c r="G24" s="28">
        <v>0.75</v>
      </c>
      <c r="H24" s="28">
        <v>0.26</v>
      </c>
      <c r="I24" s="28">
        <v>0.98</v>
      </c>
      <c r="J24" s="28">
        <v>3.77</v>
      </c>
      <c r="K24" s="28">
        <v>0.69899999999999995</v>
      </c>
      <c r="L24" s="28">
        <v>0.12</v>
      </c>
      <c r="M24" s="28">
        <v>6.1</v>
      </c>
      <c r="N24" s="28">
        <v>19.7</v>
      </c>
      <c r="P24" s="28">
        <v>2.23</v>
      </c>
      <c r="Q24" s="28">
        <v>0.58799999999999997</v>
      </c>
      <c r="R24" s="28">
        <v>0.75600000000000001</v>
      </c>
    </row>
    <row r="25" spans="1:18" x14ac:dyDescent="0.5">
      <c r="A25" s="28">
        <v>0.45</v>
      </c>
      <c r="B25" s="28">
        <v>14.38</v>
      </c>
      <c r="C25" s="28">
        <v>0.36199999999999999</v>
      </c>
      <c r="D25" s="28">
        <v>0.28399999999999997</v>
      </c>
      <c r="E25" s="28">
        <v>0.218</v>
      </c>
      <c r="F25" s="28">
        <v>12.59</v>
      </c>
      <c r="G25" s="28">
        <v>0.745</v>
      </c>
      <c r="H25" s="28">
        <v>0.26</v>
      </c>
      <c r="I25" s="28">
        <v>0.98</v>
      </c>
      <c r="J25" s="28">
        <v>3.8</v>
      </c>
      <c r="K25" s="28">
        <v>0.7</v>
      </c>
      <c r="L25" s="28">
        <v>0.12</v>
      </c>
      <c r="M25" s="28">
        <v>5.84</v>
      </c>
      <c r="N25" s="28">
        <v>19.7</v>
      </c>
      <c r="P25" s="28">
        <v>2.23</v>
      </c>
      <c r="Q25" s="28">
        <v>0.58399999999999996</v>
      </c>
      <c r="R25" s="28">
        <v>0.80200000000000005</v>
      </c>
    </row>
    <row r="26" spans="1:18" x14ac:dyDescent="0.5">
      <c r="A26" s="28">
        <v>0.47599999999999998</v>
      </c>
      <c r="B26" s="28">
        <v>14.44</v>
      </c>
      <c r="C26" s="28">
        <v>0.36</v>
      </c>
      <c r="D26" s="28">
        <v>0.28399999999999997</v>
      </c>
      <c r="E26" s="28">
        <v>0.218</v>
      </c>
      <c r="F26" s="28">
        <v>12.85</v>
      </c>
      <c r="G26" s="28">
        <v>0.69499999999999995</v>
      </c>
      <c r="H26" s="28">
        <v>0.26</v>
      </c>
      <c r="I26" s="28">
        <v>0.98</v>
      </c>
      <c r="J26" s="28">
        <v>3.8650000000000002</v>
      </c>
      <c r="K26" s="28">
        <v>0.70899999999999996</v>
      </c>
      <c r="L26" s="28">
        <v>0.12</v>
      </c>
      <c r="M26" s="28">
        <v>5.94</v>
      </c>
      <c r="N26" s="28">
        <v>19.7</v>
      </c>
      <c r="P26" s="28">
        <v>2.25</v>
      </c>
      <c r="Q26" s="28">
        <v>0.58799999999999997</v>
      </c>
      <c r="R26" s="28">
        <v>0.84</v>
      </c>
    </row>
    <row r="27" spans="1:18" x14ac:dyDescent="0.5">
      <c r="A27" s="28">
        <v>0.45</v>
      </c>
      <c r="B27" s="28">
        <v>14.4</v>
      </c>
      <c r="C27" s="28">
        <v>0.378</v>
      </c>
      <c r="D27" s="28">
        <v>0.26</v>
      </c>
      <c r="E27" s="28">
        <v>0.218</v>
      </c>
      <c r="F27" s="28">
        <v>12.6</v>
      </c>
      <c r="G27" s="28">
        <v>0.65</v>
      </c>
      <c r="H27" s="28">
        <v>0.26</v>
      </c>
      <c r="I27" s="28">
        <v>0.98</v>
      </c>
      <c r="J27" s="28">
        <v>3.9</v>
      </c>
      <c r="K27" s="28">
        <v>0.69799999999999995</v>
      </c>
      <c r="L27" s="28">
        <v>0.12</v>
      </c>
      <c r="M27" s="28">
        <v>6</v>
      </c>
      <c r="N27" s="28">
        <v>19.7</v>
      </c>
      <c r="P27" s="28">
        <v>2.25</v>
      </c>
      <c r="Q27" s="28">
        <v>0.59799999999999998</v>
      </c>
      <c r="R27" s="28">
        <v>0.81499999999999995</v>
      </c>
    </row>
    <row r="28" spans="1:18" x14ac:dyDescent="0.5">
      <c r="A28" s="28">
        <v>0.48399999999999999</v>
      </c>
      <c r="B28" s="28">
        <v>14.24</v>
      </c>
      <c r="C28" s="28">
        <v>0.36</v>
      </c>
      <c r="D28" s="28">
        <v>0.25</v>
      </c>
      <c r="E28" s="28">
        <v>0.218</v>
      </c>
      <c r="F28" s="28">
        <v>12.25</v>
      </c>
      <c r="G28" s="28">
        <v>0.64</v>
      </c>
      <c r="H28" s="28">
        <v>0.251</v>
      </c>
      <c r="I28" s="28">
        <v>0.98</v>
      </c>
      <c r="J28" s="28">
        <v>3.81</v>
      </c>
      <c r="K28" s="28">
        <v>0.67</v>
      </c>
      <c r="L28" s="28">
        <v>0.12</v>
      </c>
      <c r="M28" s="28">
        <v>5.97</v>
      </c>
      <c r="N28" s="28">
        <v>19.7</v>
      </c>
      <c r="P28" s="28">
        <v>2.23</v>
      </c>
      <c r="Q28" s="28">
        <v>0.59</v>
      </c>
      <c r="R28" s="28">
        <v>0.746</v>
      </c>
    </row>
    <row r="29" spans="1:18" x14ac:dyDescent="0.5">
      <c r="A29" s="28">
        <v>0.41199999999999998</v>
      </c>
      <c r="B29" s="28">
        <v>14.2</v>
      </c>
      <c r="C29" s="28">
        <v>0.36799999999999999</v>
      </c>
      <c r="D29" s="28">
        <v>0.27600000000000002</v>
      </c>
      <c r="E29" s="28">
        <v>0.218</v>
      </c>
      <c r="F29" s="28">
        <v>12.3</v>
      </c>
      <c r="G29" s="28">
        <v>0.65</v>
      </c>
      <c r="H29" s="28">
        <v>0.255</v>
      </c>
      <c r="I29" s="28">
        <v>0.98</v>
      </c>
      <c r="J29" s="28">
        <v>3.8149999999999999</v>
      </c>
      <c r="K29" s="28">
        <v>0.67900000000000005</v>
      </c>
      <c r="L29" s="28">
        <v>0.12</v>
      </c>
      <c r="M29" s="28">
        <v>5.93</v>
      </c>
      <c r="N29" s="28">
        <v>19.7</v>
      </c>
      <c r="P29" s="28">
        <v>2.25</v>
      </c>
      <c r="Q29" s="28">
        <v>0.56999999999999995</v>
      </c>
      <c r="R29" s="28">
        <v>0.71499999999999997</v>
      </c>
    </row>
    <row r="30" spans="1:18" x14ac:dyDescent="0.5">
      <c r="A30" s="28">
        <v>0.44</v>
      </c>
      <c r="B30" s="28">
        <v>14.08</v>
      </c>
      <c r="C30" s="28">
        <v>0.35799999999999998</v>
      </c>
      <c r="D30" s="28">
        <v>0.29799999999999999</v>
      </c>
      <c r="E30" s="28">
        <v>0.218</v>
      </c>
      <c r="F30" s="28">
        <v>12.2</v>
      </c>
      <c r="G30" s="28">
        <v>0.63</v>
      </c>
      <c r="H30" s="28">
        <v>0.26</v>
      </c>
      <c r="I30" s="28">
        <v>0.98</v>
      </c>
      <c r="J30" s="28">
        <v>3.8</v>
      </c>
      <c r="K30" s="28">
        <v>0.66500000000000004</v>
      </c>
      <c r="L30" s="28">
        <v>0.12</v>
      </c>
      <c r="M30" s="28">
        <v>5.6</v>
      </c>
      <c r="N30" s="28">
        <v>19.7</v>
      </c>
      <c r="P30" s="28">
        <v>2.25</v>
      </c>
      <c r="Q30" s="28">
        <v>0.56799999999999995</v>
      </c>
      <c r="R30" s="28">
        <v>0.77200000000000002</v>
      </c>
    </row>
    <row r="31" spans="1:18" x14ac:dyDescent="0.5">
      <c r="A31" s="28">
        <v>0.44800000000000001</v>
      </c>
      <c r="B31" s="28">
        <v>14.02</v>
      </c>
      <c r="C31" s="28">
        <v>0.38</v>
      </c>
      <c r="D31" s="28">
        <v>0.29799999999999999</v>
      </c>
      <c r="E31" s="28">
        <v>0.218</v>
      </c>
      <c r="F31" s="28">
        <v>12.2</v>
      </c>
      <c r="G31" s="28">
        <v>0.63</v>
      </c>
      <c r="H31" s="28">
        <v>0.26500000000000001</v>
      </c>
      <c r="I31" s="28">
        <v>0.98</v>
      </c>
      <c r="J31" s="28">
        <v>3.7850000000000001</v>
      </c>
      <c r="K31" s="28">
        <v>0.64500000000000002</v>
      </c>
      <c r="L31" s="28">
        <v>0.12</v>
      </c>
      <c r="M31" s="28">
        <v>5.57</v>
      </c>
      <c r="N31" s="28">
        <v>19.7</v>
      </c>
      <c r="P31" s="28">
        <v>2.2599999999999998</v>
      </c>
      <c r="Q31" s="28">
        <v>0.56799999999999995</v>
      </c>
      <c r="R31" s="28">
        <v>0.82</v>
      </c>
    </row>
    <row r="32" spans="1:18" x14ac:dyDescent="0.5">
      <c r="A32" s="28">
        <v>0.44</v>
      </c>
      <c r="B32" s="28">
        <v>14.6</v>
      </c>
      <c r="C32" s="28">
        <v>0.36799999999999999</v>
      </c>
      <c r="D32" s="28">
        <v>0.29799999999999999</v>
      </c>
      <c r="E32" s="28">
        <v>0.218</v>
      </c>
      <c r="F32" s="28">
        <v>12.52</v>
      </c>
      <c r="G32" s="28">
        <v>0.67</v>
      </c>
      <c r="H32" s="28">
        <v>0.26500000000000001</v>
      </c>
      <c r="I32" s="28">
        <v>0.98</v>
      </c>
      <c r="J32" s="28">
        <v>3.89</v>
      </c>
      <c r="K32" s="28">
        <v>0.66700000000000004</v>
      </c>
      <c r="L32" s="28">
        <v>0.12</v>
      </c>
      <c r="M32" s="28">
        <v>5.74</v>
      </c>
      <c r="N32" s="28">
        <v>19.7</v>
      </c>
      <c r="P32" s="28">
        <v>2.27</v>
      </c>
      <c r="Q32" s="28">
        <v>0.57399999999999995</v>
      </c>
      <c r="R32" s="28">
        <v>0.874</v>
      </c>
    </row>
    <row r="33" spans="1:18" x14ac:dyDescent="0.5">
      <c r="A33" s="28">
        <v>0.42199999999999999</v>
      </c>
      <c r="B33" s="28">
        <v>14</v>
      </c>
      <c r="C33" s="28">
        <v>0.36599999999999999</v>
      </c>
      <c r="D33" s="28">
        <v>0.28599999999999998</v>
      </c>
      <c r="E33" s="28">
        <v>0.218</v>
      </c>
      <c r="F33" s="28">
        <v>12.4</v>
      </c>
      <c r="G33" s="28">
        <v>0.68</v>
      </c>
      <c r="H33" s="28">
        <v>0.24299999999999999</v>
      </c>
      <c r="I33" s="28">
        <v>0.98</v>
      </c>
      <c r="J33" s="28">
        <v>3.85</v>
      </c>
      <c r="K33" s="28">
        <v>0.64900000000000002</v>
      </c>
      <c r="L33" s="28">
        <v>0.12</v>
      </c>
      <c r="M33" s="28">
        <v>5.65</v>
      </c>
      <c r="N33" s="28">
        <v>19.7</v>
      </c>
      <c r="P33" s="28">
        <v>2.2400000000000002</v>
      </c>
      <c r="Q33" s="28">
        <v>0.57399999999999995</v>
      </c>
      <c r="R33" s="28">
        <v>0.84899999999999998</v>
      </c>
    </row>
    <row r="34" spans="1:18" x14ac:dyDescent="0.5">
      <c r="A34" s="28">
        <v>0.43</v>
      </c>
      <c r="B34" s="28">
        <v>14.12</v>
      </c>
      <c r="C34" s="28">
        <v>0.36</v>
      </c>
      <c r="D34" s="28">
        <v>0.28599999999999998</v>
      </c>
      <c r="E34" s="28">
        <v>0.218</v>
      </c>
      <c r="F34" s="28">
        <v>12.48</v>
      </c>
      <c r="G34" s="28">
        <v>0.66500000000000004</v>
      </c>
      <c r="H34" s="28">
        <v>0.245</v>
      </c>
      <c r="I34" s="28">
        <v>0.98</v>
      </c>
      <c r="J34" s="28">
        <v>3.82</v>
      </c>
      <c r="K34" s="28">
        <v>0.64100000000000001</v>
      </c>
      <c r="L34" s="28">
        <v>0.12</v>
      </c>
      <c r="M34" s="28">
        <v>5.73</v>
      </c>
      <c r="N34" s="28">
        <v>19.7</v>
      </c>
      <c r="P34" s="28">
        <v>2.2000000000000002</v>
      </c>
      <c r="Q34" s="28">
        <v>0.57999999999999996</v>
      </c>
      <c r="R34" s="28">
        <v>0.84499999999999997</v>
      </c>
    </row>
    <row r="35" spans="1:18" x14ac:dyDescent="0.5">
      <c r="A35" s="28">
        <v>0.42</v>
      </c>
      <c r="B35" s="28">
        <v>14.4</v>
      </c>
      <c r="C35" s="28">
        <v>0.33800000000000002</v>
      </c>
      <c r="D35" s="28">
        <v>0.28599999999999998</v>
      </c>
      <c r="E35" s="28">
        <v>0.218</v>
      </c>
      <c r="F35" s="28">
        <v>12.47</v>
      </c>
      <c r="G35" s="28">
        <v>0.68</v>
      </c>
      <c r="H35" s="28">
        <v>0.26500000000000001</v>
      </c>
      <c r="I35" s="28">
        <v>0.98</v>
      </c>
      <c r="J35" s="28">
        <v>3.84</v>
      </c>
      <c r="K35" s="28">
        <v>0.64100000000000001</v>
      </c>
      <c r="L35" s="28">
        <v>0.12</v>
      </c>
      <c r="M35" s="28">
        <v>5.8</v>
      </c>
      <c r="N35" s="28">
        <v>19.5</v>
      </c>
      <c r="P35" s="28">
        <v>2.27</v>
      </c>
      <c r="Q35" s="28">
        <v>0.58599999999999997</v>
      </c>
      <c r="R35" s="28">
        <v>0.85599999999999998</v>
      </c>
    </row>
    <row r="36" spans="1:18" x14ac:dyDescent="0.5">
      <c r="A36" s="28">
        <v>0.44</v>
      </c>
      <c r="B36" s="28">
        <v>14.34</v>
      </c>
      <c r="C36" s="28">
        <v>0.34200000000000003</v>
      </c>
      <c r="D36" s="28">
        <v>0.28599999999999998</v>
      </c>
      <c r="E36" s="28">
        <v>0.218</v>
      </c>
      <c r="F36" s="28">
        <v>12.42</v>
      </c>
      <c r="G36" s="28">
        <v>0.68500000000000005</v>
      </c>
      <c r="H36" s="28">
        <v>0.26600000000000001</v>
      </c>
      <c r="I36" s="28">
        <v>0.98</v>
      </c>
      <c r="J36" s="28">
        <v>3.81</v>
      </c>
      <c r="K36" s="28">
        <v>0.64100000000000001</v>
      </c>
      <c r="L36" s="28">
        <v>0.12</v>
      </c>
      <c r="M36" s="28">
        <v>5.72</v>
      </c>
      <c r="N36" s="28">
        <v>19.5</v>
      </c>
      <c r="P36" s="28">
        <v>2.2799999999999998</v>
      </c>
      <c r="Q36" s="28">
        <v>0.58599999999999997</v>
      </c>
      <c r="R36" s="28">
        <v>0.86499999999999999</v>
      </c>
    </row>
    <row r="37" spans="1:18" x14ac:dyDescent="0.5">
      <c r="A37" s="28">
        <v>0.42</v>
      </c>
      <c r="B37" s="28">
        <v>14.3</v>
      </c>
      <c r="C37" s="28">
        <v>0.34</v>
      </c>
      <c r="D37" s="28">
        <v>0.30199999999999999</v>
      </c>
      <c r="E37" s="28">
        <v>0.218</v>
      </c>
      <c r="F37" s="28">
        <v>11.97</v>
      </c>
      <c r="G37" s="28">
        <v>0.67</v>
      </c>
      <c r="H37" s="28">
        <v>0.248</v>
      </c>
      <c r="I37" s="28">
        <v>0.98</v>
      </c>
      <c r="J37" s="28">
        <v>3.8050000000000002</v>
      </c>
      <c r="K37" s="28">
        <v>0.63400000000000001</v>
      </c>
      <c r="L37" s="28">
        <v>0.12</v>
      </c>
      <c r="M37" s="28">
        <v>5.65</v>
      </c>
      <c r="N37" s="28">
        <v>19.5</v>
      </c>
      <c r="P37" s="28">
        <v>2.2400000000000002</v>
      </c>
      <c r="Q37" s="28">
        <v>0.59599999999999997</v>
      </c>
      <c r="R37" s="28">
        <v>0.89</v>
      </c>
    </row>
    <row r="38" spans="1:18" x14ac:dyDescent="0.5">
      <c r="A38" s="28">
        <v>0.42199999999999999</v>
      </c>
      <c r="B38" s="28">
        <v>14.48</v>
      </c>
      <c r="C38" s="28">
        <v>0.34</v>
      </c>
      <c r="D38" s="28">
        <v>0.28199999999999997</v>
      </c>
      <c r="E38" s="28">
        <v>0.218</v>
      </c>
      <c r="F38" s="28">
        <v>12</v>
      </c>
      <c r="G38" s="28">
        <v>0.67500000000000004</v>
      </c>
      <c r="H38" s="28">
        <v>0.24399999999999999</v>
      </c>
      <c r="I38" s="28">
        <v>0.98</v>
      </c>
      <c r="J38" s="28">
        <v>3.77</v>
      </c>
      <c r="K38" s="28">
        <v>0.628</v>
      </c>
      <c r="L38" s="28">
        <v>0.12</v>
      </c>
      <c r="M38" s="28">
        <v>5.5</v>
      </c>
      <c r="N38" s="28">
        <v>19.5</v>
      </c>
      <c r="P38" s="28">
        <v>2.3199999999999998</v>
      </c>
      <c r="Q38" s="28">
        <v>0.58799999999999997</v>
      </c>
      <c r="R38" s="28">
        <v>0.9</v>
      </c>
    </row>
    <row r="39" spans="1:18" x14ac:dyDescent="0.5">
      <c r="A39" s="28">
        <v>0.45</v>
      </c>
      <c r="B39" s="28">
        <v>14.5</v>
      </c>
      <c r="C39" s="28">
        <v>0.34</v>
      </c>
      <c r="D39" s="28">
        <v>0.29799999999999999</v>
      </c>
      <c r="E39" s="28">
        <v>0.218</v>
      </c>
      <c r="F39" s="28">
        <v>12.11</v>
      </c>
      <c r="G39" s="28">
        <v>0.71</v>
      </c>
      <c r="H39" s="28">
        <v>0.24199999999999999</v>
      </c>
      <c r="I39" s="28">
        <v>0.98</v>
      </c>
      <c r="J39" s="28">
        <v>3.79</v>
      </c>
      <c r="K39" s="28">
        <v>0.64</v>
      </c>
      <c r="L39" s="28">
        <v>0.12</v>
      </c>
      <c r="M39" s="28">
        <v>5.55</v>
      </c>
      <c r="N39" s="28">
        <v>19.7</v>
      </c>
      <c r="P39" s="28">
        <v>2.3199999999999998</v>
      </c>
      <c r="Q39" s="28">
        <v>0.59799999999999998</v>
      </c>
      <c r="R39" s="28">
        <v>0.92</v>
      </c>
    </row>
    <row r="40" spans="1:18" x14ac:dyDescent="0.5">
      <c r="A40" s="28">
        <v>0.45</v>
      </c>
      <c r="B40" s="28">
        <v>14.38</v>
      </c>
      <c r="C40" s="28">
        <v>0.33800000000000002</v>
      </c>
      <c r="D40" s="28">
        <v>0.28799999999999998</v>
      </c>
      <c r="E40" s="28">
        <v>0.218</v>
      </c>
      <c r="F40" s="28">
        <v>12.07</v>
      </c>
      <c r="G40" s="28">
        <v>0.7</v>
      </c>
      <c r="H40" s="28">
        <v>0.23499999999999999</v>
      </c>
      <c r="I40" s="28">
        <v>0.98</v>
      </c>
      <c r="J40" s="28">
        <v>3.84</v>
      </c>
      <c r="K40" s="28">
        <v>0.62</v>
      </c>
      <c r="L40" s="28">
        <v>0.12</v>
      </c>
      <c r="M40" s="28">
        <v>5.59</v>
      </c>
      <c r="N40" s="28">
        <v>19.600000000000001</v>
      </c>
      <c r="P40" s="28">
        <v>2.31</v>
      </c>
      <c r="Q40" s="28">
        <v>0.56999999999999995</v>
      </c>
      <c r="R40" s="28">
        <v>0.89</v>
      </c>
    </row>
    <row r="41" spans="1:18" x14ac:dyDescent="0.5">
      <c r="A41" s="28">
        <v>0.47599999999999998</v>
      </c>
      <c r="B41" s="28">
        <v>14.76</v>
      </c>
      <c r="C41" s="28">
        <v>0.32</v>
      </c>
      <c r="D41" s="28">
        <v>0.28799999999999998</v>
      </c>
      <c r="E41" s="28">
        <v>0.218</v>
      </c>
      <c r="F41" s="28">
        <v>12.32</v>
      </c>
      <c r="G41" s="28">
        <v>0.71</v>
      </c>
      <c r="H41" s="28">
        <v>0.25900000000000001</v>
      </c>
      <c r="I41" s="28">
        <v>0.98</v>
      </c>
      <c r="J41" s="28">
        <v>3.85</v>
      </c>
      <c r="K41" s="28">
        <v>0.64900000000000002</v>
      </c>
      <c r="L41" s="28">
        <v>0.12</v>
      </c>
      <c r="M41" s="28">
        <v>5.68</v>
      </c>
      <c r="N41" s="28">
        <v>19.600000000000001</v>
      </c>
      <c r="P41" s="28">
        <v>2.35</v>
      </c>
      <c r="Q41" s="28">
        <v>0.59</v>
      </c>
      <c r="R41" s="28">
        <v>0.92800000000000005</v>
      </c>
    </row>
    <row r="42" spans="1:18" x14ac:dyDescent="0.5">
      <c r="A42" s="28">
        <v>0.45800000000000002</v>
      </c>
      <c r="B42" s="28">
        <v>14.6</v>
      </c>
      <c r="C42" s="28">
        <v>0.33800000000000002</v>
      </c>
      <c r="D42" s="28">
        <v>0.27600000000000002</v>
      </c>
      <c r="E42" s="28">
        <v>0.218</v>
      </c>
      <c r="F42" s="28">
        <v>12.24</v>
      </c>
      <c r="G42" s="28">
        <v>0.70499999999999996</v>
      </c>
      <c r="H42" s="28">
        <v>0.26900000000000002</v>
      </c>
      <c r="I42" s="28">
        <v>0.98</v>
      </c>
      <c r="J42" s="28">
        <v>3.85</v>
      </c>
      <c r="K42" s="28">
        <v>0.65</v>
      </c>
      <c r="L42" s="28">
        <v>0.12</v>
      </c>
      <c r="M42" s="28">
        <v>5.6</v>
      </c>
      <c r="N42" s="28">
        <v>19.5</v>
      </c>
      <c r="P42" s="28">
        <v>2.3199999999999998</v>
      </c>
      <c r="Q42" s="28">
        <v>0.56999999999999995</v>
      </c>
      <c r="R42" s="28">
        <v>0.92100000000000004</v>
      </c>
    </row>
    <row r="43" spans="1:18" x14ac:dyDescent="0.5">
      <c r="A43" s="28">
        <v>0.44800000000000001</v>
      </c>
      <c r="B43" s="28">
        <v>14.76</v>
      </c>
      <c r="C43" s="28">
        <v>0.36</v>
      </c>
      <c r="D43" s="28">
        <v>0.254</v>
      </c>
      <c r="E43" s="28">
        <v>0.218</v>
      </c>
      <c r="F43" s="28">
        <v>12.62</v>
      </c>
      <c r="G43" s="28">
        <v>0.73</v>
      </c>
      <c r="H43" s="28">
        <v>0.26700000000000002</v>
      </c>
      <c r="I43" s="28">
        <v>0.98</v>
      </c>
      <c r="J43" s="28">
        <v>3.92</v>
      </c>
      <c r="K43" s="28">
        <v>0.65800000000000003</v>
      </c>
      <c r="L43" s="28">
        <v>0.12</v>
      </c>
      <c r="M43" s="28">
        <v>5.75</v>
      </c>
      <c r="N43" s="28">
        <v>19.7</v>
      </c>
      <c r="P43" s="28">
        <v>2.35</v>
      </c>
      <c r="Q43" s="28">
        <v>0.57599999999999996</v>
      </c>
      <c r="R43" s="28">
        <v>1.0169999999999999</v>
      </c>
    </row>
    <row r="44" spans="1:18" x14ac:dyDescent="0.5">
      <c r="A44" s="28">
        <v>0.46</v>
      </c>
      <c r="B44" s="28">
        <v>14.94</v>
      </c>
      <c r="C44" s="28">
        <v>0.314</v>
      </c>
      <c r="D44" s="28">
        <v>0.23200000000000001</v>
      </c>
      <c r="E44" s="28">
        <v>0.218</v>
      </c>
      <c r="F44" s="28">
        <v>12.88</v>
      </c>
      <c r="G44" s="28">
        <v>0.755</v>
      </c>
      <c r="H44" s="28">
        <v>0.27500000000000002</v>
      </c>
      <c r="I44" s="28">
        <v>0.98</v>
      </c>
      <c r="J44" s="28">
        <v>3.96</v>
      </c>
      <c r="K44" s="28">
        <v>0.66900000000000004</v>
      </c>
      <c r="L44" s="28">
        <v>0.12</v>
      </c>
      <c r="M44" s="28">
        <v>5.9</v>
      </c>
      <c r="N44" s="28">
        <v>19.5</v>
      </c>
      <c r="P44" s="28">
        <v>2.36</v>
      </c>
      <c r="Q44" s="28">
        <v>0.59599999999999997</v>
      </c>
      <c r="R44" s="28">
        <v>1.05</v>
      </c>
    </row>
    <row r="45" spans="1:18" x14ac:dyDescent="0.5">
      <c r="A45" s="28">
        <v>0.46</v>
      </c>
      <c r="B45" s="28">
        <v>14.94</v>
      </c>
      <c r="C45" s="28">
        <v>0.32600000000000001</v>
      </c>
      <c r="D45" s="28">
        <v>0.21199999999999999</v>
      </c>
      <c r="E45" s="28">
        <v>0.218</v>
      </c>
      <c r="F45" s="28">
        <v>13</v>
      </c>
      <c r="G45" s="28">
        <v>0.76500000000000001</v>
      </c>
      <c r="H45" s="28">
        <v>0.26500000000000001</v>
      </c>
      <c r="I45" s="28">
        <v>0.98</v>
      </c>
      <c r="J45" s="28">
        <v>3.95</v>
      </c>
      <c r="K45" s="28">
        <v>0.67400000000000004</v>
      </c>
      <c r="L45" s="28">
        <v>0.12</v>
      </c>
      <c r="M45" s="28">
        <v>5.84</v>
      </c>
      <c r="N45" s="28">
        <v>19.5</v>
      </c>
      <c r="P45" s="28">
        <v>2.38</v>
      </c>
      <c r="Q45" s="28">
        <v>0.59399999999999997</v>
      </c>
      <c r="R45" s="28">
        <v>1.08</v>
      </c>
    </row>
    <row r="46" spans="1:18" x14ac:dyDescent="0.5">
      <c r="A46" s="28">
        <v>0.48199999999999998</v>
      </c>
      <c r="B46" s="28">
        <v>14.9</v>
      </c>
      <c r="C46" s="28">
        <v>0.32800000000000001</v>
      </c>
      <c r="D46" s="28">
        <v>0.193</v>
      </c>
      <c r="E46" s="28">
        <v>0.218</v>
      </c>
      <c r="F46" s="28">
        <v>13.05</v>
      </c>
      <c r="G46" s="28">
        <v>0.77</v>
      </c>
      <c r="H46" s="28">
        <v>0.26800000000000002</v>
      </c>
      <c r="I46" s="28">
        <v>0.98</v>
      </c>
      <c r="J46" s="28">
        <v>3.9649999999999999</v>
      </c>
      <c r="K46" s="28">
        <v>0.67</v>
      </c>
      <c r="L46" s="28">
        <v>0.12</v>
      </c>
      <c r="M46" s="28">
        <v>5.81</v>
      </c>
      <c r="N46" s="28">
        <v>19.5</v>
      </c>
      <c r="P46" s="28">
        <v>2.35</v>
      </c>
      <c r="Q46" s="28">
        <v>0.61</v>
      </c>
      <c r="R46" s="28">
        <v>1.109</v>
      </c>
    </row>
    <row r="47" spans="1:18" x14ac:dyDescent="0.5">
      <c r="A47" s="28">
        <v>0.49</v>
      </c>
      <c r="B47" s="28">
        <v>14.62</v>
      </c>
      <c r="C47" s="28">
        <v>0.30599999999999999</v>
      </c>
      <c r="D47" s="28">
        <v>0.193</v>
      </c>
      <c r="E47" s="28">
        <v>0.218</v>
      </c>
      <c r="F47" s="28">
        <v>13.02</v>
      </c>
      <c r="G47" s="28">
        <v>0.78</v>
      </c>
      <c r="H47" s="28">
        <v>0.253</v>
      </c>
      <c r="I47" s="28">
        <v>0.98</v>
      </c>
      <c r="J47" s="28">
        <v>3.9350000000000001</v>
      </c>
      <c r="K47" s="28">
        <v>0.66900000000000004</v>
      </c>
      <c r="L47" s="28">
        <v>0.12</v>
      </c>
      <c r="M47" s="28">
        <v>5.68</v>
      </c>
      <c r="N47" s="28">
        <v>19.5</v>
      </c>
      <c r="P47" s="28">
        <v>2.4</v>
      </c>
      <c r="Q47" s="28">
        <v>0.59</v>
      </c>
      <c r="R47" s="28">
        <v>1.08</v>
      </c>
    </row>
    <row r="48" spans="1:18" x14ac:dyDescent="0.5">
      <c r="A48" s="28">
        <v>0.44</v>
      </c>
      <c r="B48" s="28">
        <v>14.88</v>
      </c>
      <c r="C48" s="28">
        <v>0.30599999999999999</v>
      </c>
      <c r="D48" s="28">
        <v>0.193</v>
      </c>
      <c r="E48" s="28">
        <v>0.218</v>
      </c>
      <c r="F48" s="28">
        <v>13.01</v>
      </c>
      <c r="G48" s="28">
        <v>0.77</v>
      </c>
      <c r="H48" s="28">
        <v>0.26900000000000002</v>
      </c>
      <c r="I48" s="28">
        <v>0.98</v>
      </c>
      <c r="J48" s="28">
        <v>3.8849999999999998</v>
      </c>
      <c r="K48" s="28">
        <v>0.67200000000000004</v>
      </c>
      <c r="L48" s="28">
        <v>0.12</v>
      </c>
      <c r="M48" s="28">
        <v>5.74</v>
      </c>
      <c r="N48" s="28">
        <v>19.5</v>
      </c>
      <c r="P48" s="28">
        <v>2.41</v>
      </c>
      <c r="Q48" s="28">
        <v>0.58599999999999997</v>
      </c>
      <c r="R48" s="28">
        <v>1.1299999999999999</v>
      </c>
    </row>
    <row r="49" spans="1:18" x14ac:dyDescent="0.5">
      <c r="A49" s="28">
        <v>0.45600000000000002</v>
      </c>
      <c r="B49" s="28">
        <v>14.9</v>
      </c>
      <c r="C49" s="28">
        <v>0.33</v>
      </c>
      <c r="D49" s="28">
        <v>0.17599999999999999</v>
      </c>
      <c r="E49" s="28">
        <v>0.218</v>
      </c>
      <c r="F49" s="28">
        <v>13.13</v>
      </c>
      <c r="G49" s="28">
        <v>0.77</v>
      </c>
      <c r="H49" s="28">
        <v>0.26</v>
      </c>
      <c r="I49" s="28">
        <v>0.98</v>
      </c>
      <c r="J49" s="28">
        <v>3.92</v>
      </c>
      <c r="K49" s="28">
        <v>0.68100000000000005</v>
      </c>
      <c r="L49" s="28">
        <v>0.12</v>
      </c>
      <c r="M49" s="28">
        <v>5.74</v>
      </c>
      <c r="N49" s="28">
        <v>19.5</v>
      </c>
      <c r="P49" s="28">
        <v>2.4300000000000002</v>
      </c>
      <c r="Q49" s="28">
        <v>0.59</v>
      </c>
      <c r="R49" s="28">
        <v>1.1499999999999999</v>
      </c>
    </row>
    <row r="50" spans="1:18" x14ac:dyDescent="0.5">
      <c r="A50" s="28">
        <v>0.45600000000000002</v>
      </c>
      <c r="B50" s="28">
        <v>14.88</v>
      </c>
      <c r="C50" s="28">
        <v>0.33</v>
      </c>
      <c r="D50" s="28">
        <v>0.16</v>
      </c>
      <c r="E50" s="28">
        <v>0.218</v>
      </c>
      <c r="F50" s="28">
        <v>13.13</v>
      </c>
      <c r="G50" s="28">
        <v>0.71</v>
      </c>
      <c r="H50" s="28">
        <v>0.26800000000000002</v>
      </c>
      <c r="I50" s="28">
        <v>0.98</v>
      </c>
      <c r="J50" s="28">
        <v>3.91</v>
      </c>
      <c r="K50" s="28">
        <v>0.66500000000000004</v>
      </c>
      <c r="L50" s="28">
        <v>0.12</v>
      </c>
      <c r="M50" s="28">
        <v>5.7</v>
      </c>
      <c r="N50" s="28">
        <v>19.5</v>
      </c>
      <c r="P50" s="28">
        <v>2.3199999999999998</v>
      </c>
      <c r="Q50" s="28">
        <v>0.6</v>
      </c>
      <c r="R50" s="28">
        <v>1.1599999999999999</v>
      </c>
    </row>
    <row r="51" spans="1:18" x14ac:dyDescent="0.5">
      <c r="A51" s="28">
        <v>0.47799999999999998</v>
      </c>
      <c r="B51" s="28">
        <v>14.6</v>
      </c>
      <c r="C51" s="28">
        <v>0.33</v>
      </c>
      <c r="D51" s="28">
        <v>0.14599999999999999</v>
      </c>
      <c r="E51" s="28">
        <v>0.218</v>
      </c>
      <c r="F51" s="28">
        <v>13</v>
      </c>
      <c r="G51" s="28">
        <v>0.66500000000000004</v>
      </c>
      <c r="H51" s="28">
        <v>0.26</v>
      </c>
      <c r="I51" s="28">
        <v>1.08</v>
      </c>
      <c r="J51" s="28">
        <v>3.96</v>
      </c>
      <c r="K51" s="28">
        <v>0.67</v>
      </c>
      <c r="L51" s="28">
        <v>0.12</v>
      </c>
      <c r="M51" s="28">
        <v>5.8</v>
      </c>
      <c r="N51" s="28">
        <v>19.5</v>
      </c>
      <c r="P51" s="28">
        <v>2.2450000000000001</v>
      </c>
      <c r="Q51" s="28">
        <v>0.59</v>
      </c>
      <c r="R51" s="28">
        <v>1.145</v>
      </c>
    </row>
    <row r="52" spans="1:18" x14ac:dyDescent="0.5">
      <c r="A52" s="28">
        <v>0.47799999999999998</v>
      </c>
      <c r="B52" s="28">
        <v>14.6</v>
      </c>
      <c r="C52" s="28">
        <v>0.33</v>
      </c>
      <c r="D52" s="28">
        <v>0.14599999999999999</v>
      </c>
      <c r="E52" s="28">
        <v>0.19900000000000001</v>
      </c>
      <c r="F52" s="28">
        <v>13</v>
      </c>
      <c r="G52" s="28">
        <v>0.62</v>
      </c>
      <c r="H52" s="28">
        <v>0.28000000000000003</v>
      </c>
      <c r="I52" s="28">
        <v>1.08</v>
      </c>
      <c r="J52" s="28">
        <v>3.96</v>
      </c>
      <c r="K52" s="28">
        <v>0.69499999999999995</v>
      </c>
      <c r="L52" s="28">
        <v>0.12</v>
      </c>
      <c r="M52" s="28">
        <v>5.85</v>
      </c>
      <c r="N52" s="28">
        <v>19.5</v>
      </c>
      <c r="P52" s="28">
        <v>2.2919999999999998</v>
      </c>
      <c r="Q52" s="28">
        <v>0.58199999999999996</v>
      </c>
      <c r="R52" s="28">
        <v>1.1739999999999999</v>
      </c>
    </row>
    <row r="53" spans="1:18" x14ac:dyDescent="0.5">
      <c r="A53" s="28">
        <v>0.45</v>
      </c>
      <c r="B53" s="28">
        <v>14.6</v>
      </c>
      <c r="C53" s="28">
        <v>0.33</v>
      </c>
      <c r="D53" s="28">
        <v>0.14599999999999999</v>
      </c>
      <c r="E53" s="28">
        <v>0.18099999999999999</v>
      </c>
      <c r="F53" s="28">
        <v>13.32</v>
      </c>
      <c r="G53" s="28">
        <v>0.65500000000000003</v>
      </c>
      <c r="H53" s="28">
        <v>0.28999999999999998</v>
      </c>
      <c r="I53" s="28">
        <v>1.08</v>
      </c>
      <c r="J53" s="28">
        <v>4.03</v>
      </c>
      <c r="K53" s="28">
        <v>0.72</v>
      </c>
      <c r="L53" s="28">
        <v>0.12</v>
      </c>
      <c r="M53" s="28">
        <v>6.02</v>
      </c>
      <c r="N53" s="28">
        <v>19.5</v>
      </c>
      <c r="P53" s="28">
        <v>2.2829999999999999</v>
      </c>
      <c r="Q53" s="28">
        <v>0.62</v>
      </c>
      <c r="R53" s="28">
        <v>1.25</v>
      </c>
    </row>
    <row r="54" spans="1:18" x14ac:dyDescent="0.5">
      <c r="A54" s="28">
        <v>0.45</v>
      </c>
      <c r="B54" s="28">
        <v>14.5</v>
      </c>
      <c r="C54" s="28">
        <v>0.33</v>
      </c>
      <c r="D54" s="28">
        <v>0.14599999999999999</v>
      </c>
      <c r="E54" s="28">
        <v>0.18099999999999999</v>
      </c>
      <c r="F54" s="28">
        <v>13.35</v>
      </c>
      <c r="G54" s="28">
        <v>0.66</v>
      </c>
      <c r="H54" s="28">
        <v>0.29899999999999999</v>
      </c>
      <c r="I54" s="28">
        <v>1.2</v>
      </c>
      <c r="J54" s="28">
        <v>4.0149999999999997</v>
      </c>
      <c r="K54" s="28">
        <v>0.73499999999999999</v>
      </c>
      <c r="L54" s="28">
        <v>0.12</v>
      </c>
      <c r="M54" s="28">
        <v>6</v>
      </c>
      <c r="N54" s="28">
        <v>19.5</v>
      </c>
      <c r="P54" s="28">
        <v>2.2829999999999999</v>
      </c>
      <c r="Q54" s="28">
        <v>0.60799999999999998</v>
      </c>
      <c r="R54" s="28">
        <v>1.244</v>
      </c>
    </row>
    <row r="55" spans="1:18" x14ac:dyDescent="0.5">
      <c r="A55" s="28">
        <v>0.46</v>
      </c>
      <c r="B55" s="28">
        <v>14.1</v>
      </c>
      <c r="C55" s="28">
        <v>0.33</v>
      </c>
      <c r="D55" s="28">
        <v>0.14599999999999999</v>
      </c>
      <c r="E55" s="28">
        <v>0.18099999999999999</v>
      </c>
      <c r="F55" s="28">
        <v>13.5</v>
      </c>
      <c r="G55" s="28">
        <v>0.69</v>
      </c>
      <c r="H55" s="28">
        <v>0.30599999999999999</v>
      </c>
      <c r="I55" s="28">
        <v>1.2</v>
      </c>
      <c r="J55" s="28">
        <v>4.0149999999999997</v>
      </c>
      <c r="K55" s="28">
        <v>0.74</v>
      </c>
      <c r="L55" s="28">
        <v>0.12</v>
      </c>
      <c r="M55" s="28">
        <v>6.11</v>
      </c>
      <c r="N55" s="28">
        <v>19.7</v>
      </c>
      <c r="P55" s="28">
        <v>2.2919999999999998</v>
      </c>
      <c r="Q55" s="28">
        <v>0.63</v>
      </c>
      <c r="R55" s="28">
        <v>1.25</v>
      </c>
    </row>
    <row r="56" spans="1:18" x14ac:dyDescent="0.5">
      <c r="A56" s="28">
        <v>0.48</v>
      </c>
      <c r="B56" s="28">
        <v>14.4</v>
      </c>
      <c r="C56" s="28">
        <v>0.30199999999999999</v>
      </c>
      <c r="D56" s="28">
        <v>0.14599999999999999</v>
      </c>
      <c r="E56" s="28">
        <v>0.18099999999999999</v>
      </c>
      <c r="F56" s="28">
        <v>13.39</v>
      </c>
      <c r="G56" s="28">
        <v>0.69</v>
      </c>
      <c r="H56" s="28">
        <v>0.3</v>
      </c>
      <c r="I56" s="28">
        <v>1.2</v>
      </c>
      <c r="J56" s="28">
        <v>4.09</v>
      </c>
      <c r="K56" s="28">
        <v>0.76</v>
      </c>
      <c r="L56" s="28">
        <v>0.12</v>
      </c>
      <c r="M56" s="28">
        <v>6.14</v>
      </c>
      <c r="N56" s="28">
        <v>19.7</v>
      </c>
      <c r="P56" s="28">
        <v>2.3010000000000002</v>
      </c>
      <c r="Q56" s="28">
        <v>0.64400000000000002</v>
      </c>
      <c r="R56" s="28">
        <v>1.2410000000000001</v>
      </c>
    </row>
    <row r="57" spans="1:18" x14ac:dyDescent="0.5">
      <c r="A57" s="28">
        <v>0.47</v>
      </c>
      <c r="B57" s="28">
        <v>13.74</v>
      </c>
      <c r="C57" s="28">
        <v>0.318</v>
      </c>
      <c r="D57" s="28">
        <v>0.14599999999999999</v>
      </c>
      <c r="E57" s="28">
        <v>0.18099999999999999</v>
      </c>
      <c r="F57" s="28">
        <v>13.18</v>
      </c>
      <c r="G57" s="28">
        <v>0.73499999999999999</v>
      </c>
      <c r="H57" s="28">
        <v>0.30599999999999999</v>
      </c>
      <c r="I57" s="28">
        <v>1.2</v>
      </c>
      <c r="J57" s="28">
        <v>4</v>
      </c>
      <c r="K57" s="28">
        <v>0.76400000000000001</v>
      </c>
      <c r="L57" s="28">
        <v>0.12</v>
      </c>
      <c r="M57" s="28">
        <v>6.12</v>
      </c>
      <c r="N57" s="28">
        <v>20</v>
      </c>
      <c r="P57" s="28">
        <v>2.3199999999999998</v>
      </c>
      <c r="Q57" s="28">
        <v>0.65</v>
      </c>
      <c r="R57" s="28">
        <v>1.3</v>
      </c>
    </row>
    <row r="58" spans="1:18" x14ac:dyDescent="0.5">
      <c r="A58" s="28">
        <v>0.46</v>
      </c>
      <c r="B58" s="28">
        <v>13.92</v>
      </c>
      <c r="C58" s="28">
        <v>0.318</v>
      </c>
      <c r="D58" s="28">
        <v>0.14599999999999999</v>
      </c>
      <c r="E58" s="28">
        <v>0.18099999999999999</v>
      </c>
      <c r="F58" s="28">
        <v>13.34</v>
      </c>
      <c r="G58" s="28">
        <v>0.72</v>
      </c>
      <c r="H58" s="28">
        <v>0.29799999999999999</v>
      </c>
      <c r="I58" s="28">
        <v>1.2</v>
      </c>
      <c r="J58" s="28">
        <v>3.9849999999999999</v>
      </c>
      <c r="K58" s="28">
        <v>0.72</v>
      </c>
      <c r="L58" s="28">
        <v>0.12</v>
      </c>
      <c r="M58" s="28">
        <v>6.09</v>
      </c>
      <c r="N58" s="28">
        <v>20</v>
      </c>
      <c r="P58" s="28">
        <v>2.3109999999999999</v>
      </c>
      <c r="Q58" s="28">
        <v>0.66600000000000004</v>
      </c>
      <c r="R58" s="28">
        <v>1.2769999999999999</v>
      </c>
    </row>
    <row r="59" spans="1:18" x14ac:dyDescent="0.5">
      <c r="A59" s="28">
        <v>0.46</v>
      </c>
      <c r="B59" s="28">
        <v>13.8</v>
      </c>
      <c r="C59" s="28">
        <v>0.3</v>
      </c>
      <c r="D59" s="28">
        <v>0.14599999999999999</v>
      </c>
      <c r="E59" s="28">
        <v>0.18099999999999999</v>
      </c>
      <c r="F59" s="28">
        <v>13.41</v>
      </c>
      <c r="G59" s="28">
        <v>0.68</v>
      </c>
      <c r="H59" s="28">
        <v>0.28399999999999997</v>
      </c>
      <c r="I59" s="28">
        <v>1.2</v>
      </c>
      <c r="J59" s="28">
        <v>3.87</v>
      </c>
      <c r="K59" s="28">
        <v>0.71199999999999997</v>
      </c>
      <c r="L59" s="28">
        <v>0.12</v>
      </c>
      <c r="M59" s="28">
        <v>6.18</v>
      </c>
      <c r="N59" s="28">
        <v>20</v>
      </c>
      <c r="P59" s="28">
        <v>2.3199999999999998</v>
      </c>
      <c r="Q59" s="28">
        <v>0.66</v>
      </c>
      <c r="R59" s="28">
        <v>1.25</v>
      </c>
    </row>
    <row r="60" spans="1:18" x14ac:dyDescent="0.5">
      <c r="A60" s="28">
        <v>0.46</v>
      </c>
      <c r="B60" s="28">
        <v>13.9</v>
      </c>
      <c r="C60" s="28">
        <v>0.30599999999999999</v>
      </c>
      <c r="D60" s="28">
        <v>0.14599999999999999</v>
      </c>
      <c r="E60" s="28">
        <v>0.18099999999999999</v>
      </c>
      <c r="F60" s="28">
        <v>13.4</v>
      </c>
      <c r="G60" s="28">
        <v>0.7</v>
      </c>
      <c r="H60" s="28">
        <v>0.27400000000000002</v>
      </c>
      <c r="I60" s="28">
        <v>1.2</v>
      </c>
      <c r="J60" s="28">
        <v>3.87</v>
      </c>
      <c r="K60" s="28">
        <v>0.71599999999999997</v>
      </c>
      <c r="L60" s="28">
        <v>0.12</v>
      </c>
      <c r="M60" s="28">
        <v>6.34</v>
      </c>
      <c r="N60" s="28">
        <v>20</v>
      </c>
      <c r="P60" s="28">
        <v>2.2919999999999998</v>
      </c>
      <c r="Q60" s="28">
        <v>0.622</v>
      </c>
      <c r="R60" s="28">
        <v>1.23</v>
      </c>
    </row>
    <row r="61" spans="1:18" x14ac:dyDescent="0.5">
      <c r="A61" s="28">
        <v>0.44</v>
      </c>
      <c r="B61" s="28">
        <v>13.68</v>
      </c>
      <c r="C61" s="28">
        <v>0.26400000000000001</v>
      </c>
      <c r="D61" s="28">
        <v>0.14599999999999999</v>
      </c>
      <c r="E61" s="28">
        <v>0.18099999999999999</v>
      </c>
      <c r="F61" s="28">
        <v>12.93</v>
      </c>
      <c r="G61" s="28">
        <v>0.58499999999999996</v>
      </c>
      <c r="H61" s="28">
        <v>0.25900000000000001</v>
      </c>
      <c r="I61" s="28">
        <v>1.2</v>
      </c>
      <c r="J61" s="28">
        <v>3.78</v>
      </c>
      <c r="K61" s="28">
        <v>0.68300000000000005</v>
      </c>
      <c r="L61" s="28">
        <v>0.12</v>
      </c>
      <c r="M61" s="28">
        <v>5.92</v>
      </c>
      <c r="N61" s="28">
        <v>20</v>
      </c>
      <c r="P61" s="28">
        <v>2.2360000000000002</v>
      </c>
      <c r="Q61" s="28">
        <v>0.54600000000000004</v>
      </c>
      <c r="R61" s="28">
        <v>1.069</v>
      </c>
    </row>
    <row r="62" spans="1:18" x14ac:dyDescent="0.5">
      <c r="A62" s="28">
        <v>0.42</v>
      </c>
      <c r="B62" s="28">
        <v>13.86</v>
      </c>
      <c r="C62" s="28">
        <v>0.308</v>
      </c>
      <c r="D62" s="28">
        <v>0.14599999999999999</v>
      </c>
      <c r="E62" s="28">
        <v>0.18099999999999999</v>
      </c>
      <c r="F62" s="28">
        <v>12.56</v>
      </c>
      <c r="G62" s="28">
        <v>0.53</v>
      </c>
      <c r="H62" s="28">
        <v>0.245</v>
      </c>
      <c r="I62" s="28">
        <v>1.2</v>
      </c>
      <c r="J62" s="28">
        <v>3.79</v>
      </c>
      <c r="K62" s="28">
        <v>0.69</v>
      </c>
      <c r="L62" s="28">
        <v>0.12</v>
      </c>
      <c r="M62" s="28">
        <v>6</v>
      </c>
      <c r="N62" s="28">
        <v>20</v>
      </c>
      <c r="P62" s="28">
        <v>2.2730000000000001</v>
      </c>
      <c r="Q62" s="28">
        <v>0.54</v>
      </c>
      <c r="R62" s="28">
        <v>1.0860000000000001</v>
      </c>
    </row>
    <row r="63" spans="1:18" x14ac:dyDescent="0.5">
      <c r="A63" s="28">
        <v>0.39800000000000002</v>
      </c>
      <c r="B63" s="28">
        <v>13.8</v>
      </c>
      <c r="C63" s="28">
        <v>0.3</v>
      </c>
      <c r="D63" s="28">
        <v>0.14599999999999999</v>
      </c>
      <c r="E63" s="28">
        <v>0.18099999999999999</v>
      </c>
      <c r="F63" s="28">
        <v>12.56</v>
      </c>
      <c r="G63" s="28">
        <v>0.49399999999999999</v>
      </c>
      <c r="H63" s="28">
        <v>0.24299999999999999</v>
      </c>
      <c r="I63" s="28">
        <v>1.2</v>
      </c>
      <c r="J63" s="28">
        <v>3.78</v>
      </c>
      <c r="K63" s="28">
        <v>0.69599999999999995</v>
      </c>
      <c r="L63" s="28">
        <v>0.12</v>
      </c>
      <c r="M63" s="28">
        <v>6</v>
      </c>
      <c r="N63" s="28">
        <v>20</v>
      </c>
      <c r="P63" s="28">
        <v>2.2360000000000002</v>
      </c>
      <c r="Q63" s="28">
        <v>0.54</v>
      </c>
      <c r="R63" s="28">
        <v>1.083</v>
      </c>
    </row>
    <row r="64" spans="1:18" x14ac:dyDescent="0.5">
      <c r="A64" s="28">
        <v>0.434</v>
      </c>
      <c r="B64" s="28">
        <v>14</v>
      </c>
      <c r="C64" s="28">
        <v>0.29799999999999999</v>
      </c>
      <c r="D64" s="28">
        <v>0.14599999999999999</v>
      </c>
      <c r="E64" s="28">
        <v>0.16800000000000001</v>
      </c>
      <c r="F64" s="28">
        <v>12.85</v>
      </c>
      <c r="G64" s="28">
        <v>0.505</v>
      </c>
      <c r="H64" s="28">
        <v>0.247</v>
      </c>
      <c r="I64" s="28">
        <v>1.1499999999999999</v>
      </c>
      <c r="J64" s="28">
        <v>3.82</v>
      </c>
      <c r="K64" s="28">
        <v>0.72</v>
      </c>
      <c r="L64" s="28">
        <v>0.12</v>
      </c>
      <c r="M64" s="28">
        <v>6.38</v>
      </c>
      <c r="N64" s="28">
        <v>20</v>
      </c>
      <c r="P64" s="28">
        <v>2.2919999999999998</v>
      </c>
      <c r="Q64" s="28">
        <v>0.56999999999999995</v>
      </c>
      <c r="R64" s="28">
        <v>1.1970000000000001</v>
      </c>
    </row>
    <row r="65" spans="1:18" x14ac:dyDescent="0.5">
      <c r="A65" s="28">
        <v>0.42</v>
      </c>
      <c r="B65" s="28">
        <v>13.94</v>
      </c>
      <c r="C65" s="28">
        <v>0.29599999999999999</v>
      </c>
      <c r="D65" s="28">
        <v>0.14599999999999999</v>
      </c>
      <c r="E65" s="28">
        <v>0.16800000000000001</v>
      </c>
      <c r="F65" s="28">
        <v>12.72</v>
      </c>
      <c r="G65" s="28">
        <v>0.51</v>
      </c>
      <c r="H65" s="28">
        <v>0.25900000000000001</v>
      </c>
      <c r="I65" s="28">
        <v>1.05</v>
      </c>
      <c r="J65" s="28">
        <v>3.9</v>
      </c>
      <c r="K65" s="28">
        <v>0.71799999999999997</v>
      </c>
      <c r="L65" s="28">
        <v>0.12</v>
      </c>
      <c r="M65" s="28">
        <v>6.36</v>
      </c>
      <c r="N65" s="28">
        <v>19.8</v>
      </c>
      <c r="P65" s="28">
        <v>2.2919999999999998</v>
      </c>
      <c r="Q65" s="28">
        <v>0.59399999999999997</v>
      </c>
      <c r="R65" s="28">
        <v>1.1759999999999999</v>
      </c>
    </row>
    <row r="66" spans="1:18" x14ac:dyDescent="0.5">
      <c r="A66" s="28">
        <v>0.44</v>
      </c>
      <c r="B66" s="28">
        <v>14.1</v>
      </c>
      <c r="C66" s="28">
        <v>0.29599999999999999</v>
      </c>
      <c r="D66" s="28">
        <v>0.14599999999999999</v>
      </c>
      <c r="E66" s="28">
        <v>0.16800000000000001</v>
      </c>
      <c r="F66" s="28">
        <v>12.58</v>
      </c>
      <c r="G66" s="28">
        <v>0.51</v>
      </c>
      <c r="H66" s="28">
        <v>0.22800000000000001</v>
      </c>
      <c r="I66" s="28">
        <v>1.05</v>
      </c>
      <c r="J66" s="28">
        <v>3.875</v>
      </c>
      <c r="K66" s="28">
        <v>0.71399999999999997</v>
      </c>
      <c r="L66" s="28">
        <v>0.128</v>
      </c>
      <c r="M66" s="28">
        <v>6.19</v>
      </c>
      <c r="N66" s="28">
        <v>19.5</v>
      </c>
      <c r="P66" s="28">
        <v>2.2730000000000001</v>
      </c>
      <c r="Q66" s="28">
        <v>0.57399999999999995</v>
      </c>
      <c r="R66" s="28">
        <v>1.2150000000000001</v>
      </c>
    </row>
    <row r="67" spans="1:18" x14ac:dyDescent="0.5">
      <c r="A67" s="28">
        <v>0.45</v>
      </c>
      <c r="B67" s="28">
        <v>13.94</v>
      </c>
      <c r="C67" s="28">
        <v>0.28599999999999998</v>
      </c>
      <c r="D67" s="28">
        <v>0.14599999999999999</v>
      </c>
      <c r="E67" s="28">
        <v>0.16800000000000001</v>
      </c>
      <c r="F67" s="28">
        <v>12.82</v>
      </c>
      <c r="G67" s="28">
        <v>0.51500000000000001</v>
      </c>
      <c r="H67" s="28">
        <v>0.22500000000000001</v>
      </c>
      <c r="I67" s="28">
        <v>1.05</v>
      </c>
      <c r="J67" s="28">
        <v>3.8149999999999999</v>
      </c>
      <c r="K67" s="28">
        <v>0.70699999999999996</v>
      </c>
      <c r="L67" s="28">
        <v>0.128</v>
      </c>
      <c r="M67" s="28">
        <v>5.85</v>
      </c>
      <c r="N67" s="28">
        <v>19.8</v>
      </c>
      <c r="P67" s="28">
        <v>2.2450000000000001</v>
      </c>
      <c r="Q67" s="28">
        <v>0.57999999999999996</v>
      </c>
      <c r="R67" s="28">
        <v>1.28</v>
      </c>
    </row>
    <row r="68" spans="1:18" x14ac:dyDescent="0.5">
      <c r="A68" s="28">
        <v>0.45</v>
      </c>
      <c r="B68" s="28">
        <v>14</v>
      </c>
      <c r="C68" s="28">
        <v>0.28599999999999998</v>
      </c>
      <c r="D68" s="28">
        <v>0.14599999999999999</v>
      </c>
      <c r="E68" s="28">
        <v>0.16800000000000001</v>
      </c>
      <c r="F68" s="28">
        <v>12.96</v>
      </c>
      <c r="G68" s="28">
        <v>0.52500000000000002</v>
      </c>
      <c r="H68" s="28">
        <v>0.217</v>
      </c>
      <c r="I68" s="28">
        <v>1.1599999999999999</v>
      </c>
      <c r="J68" s="28">
        <v>3.89</v>
      </c>
      <c r="K68" s="28">
        <v>0.68</v>
      </c>
      <c r="L68" s="28">
        <v>0.128</v>
      </c>
      <c r="M68" s="28">
        <v>5.95</v>
      </c>
      <c r="N68" s="28">
        <v>19.8</v>
      </c>
      <c r="P68" s="28">
        <v>2.2080000000000002</v>
      </c>
      <c r="Q68" s="28">
        <v>0.57999999999999996</v>
      </c>
      <c r="R68" s="28">
        <v>1.2729999999999999</v>
      </c>
    </row>
    <row r="69" spans="1:18" x14ac:dyDescent="0.5">
      <c r="A69" s="28">
        <v>0.45400000000000001</v>
      </c>
      <c r="B69" s="28">
        <v>14.08</v>
      </c>
      <c r="C69" s="28">
        <v>0.28799999999999998</v>
      </c>
      <c r="D69" s="28">
        <v>0.14599999999999999</v>
      </c>
      <c r="E69" s="28">
        <v>0.16800000000000001</v>
      </c>
      <c r="F69" s="28">
        <v>13.05</v>
      </c>
      <c r="G69" s="28">
        <v>0.52</v>
      </c>
      <c r="H69" s="28">
        <v>0.21199999999999999</v>
      </c>
      <c r="I69" s="28">
        <v>1.1599999999999999</v>
      </c>
      <c r="J69" s="28">
        <v>3.8849999999999998</v>
      </c>
      <c r="K69" s="28">
        <v>0.64400000000000002</v>
      </c>
      <c r="L69" s="28">
        <v>0.128</v>
      </c>
      <c r="M69" s="28">
        <v>5.76</v>
      </c>
      <c r="N69" s="28">
        <v>20</v>
      </c>
      <c r="P69" s="28">
        <v>2.2170000000000001</v>
      </c>
      <c r="Q69" s="28">
        <v>0.56999999999999995</v>
      </c>
      <c r="R69" s="28">
        <v>1.22</v>
      </c>
    </row>
    <row r="70" spans="1:18" x14ac:dyDescent="0.5">
      <c r="A70" s="28">
        <v>0.45</v>
      </c>
      <c r="B70" s="28">
        <v>14</v>
      </c>
      <c r="C70" s="28">
        <v>0.28599999999999998</v>
      </c>
      <c r="D70" s="28">
        <v>0.14599999999999999</v>
      </c>
      <c r="E70" s="28">
        <v>0.16800000000000001</v>
      </c>
      <c r="F70" s="28">
        <v>13.5</v>
      </c>
      <c r="G70" s="28">
        <v>0.51</v>
      </c>
      <c r="H70" s="28">
        <v>0.217</v>
      </c>
      <c r="I70" s="28">
        <v>1.1599999999999999</v>
      </c>
      <c r="J70" s="28">
        <v>3.86</v>
      </c>
      <c r="K70" s="28">
        <v>0.63800000000000001</v>
      </c>
      <c r="L70" s="28">
        <v>0.128</v>
      </c>
      <c r="M70" s="28">
        <v>5.75</v>
      </c>
      <c r="N70" s="28">
        <v>20</v>
      </c>
      <c r="P70" s="28">
        <v>2.2730000000000001</v>
      </c>
      <c r="Q70" s="28">
        <v>0.57799999999999996</v>
      </c>
      <c r="R70" s="28">
        <v>1.196</v>
      </c>
    </row>
    <row r="71" spans="1:18" x14ac:dyDescent="0.5">
      <c r="A71" s="28">
        <v>0.45</v>
      </c>
      <c r="B71" s="28">
        <v>14.16</v>
      </c>
      <c r="C71" s="28">
        <v>0.27200000000000002</v>
      </c>
      <c r="D71" s="28">
        <v>0.14599999999999999</v>
      </c>
      <c r="E71" s="28">
        <v>0.153</v>
      </c>
      <c r="F71" s="28">
        <v>13.85</v>
      </c>
      <c r="G71" s="28">
        <v>0.52500000000000002</v>
      </c>
      <c r="H71" s="28">
        <v>0.22600000000000001</v>
      </c>
      <c r="I71" s="28">
        <v>1.1599999999999999</v>
      </c>
      <c r="J71" s="28">
        <v>4</v>
      </c>
      <c r="K71" s="28">
        <v>0.68200000000000005</v>
      </c>
      <c r="L71" s="28">
        <v>0.128</v>
      </c>
      <c r="M71" s="28">
        <v>6</v>
      </c>
      <c r="N71" s="28">
        <v>20</v>
      </c>
      <c r="P71" s="28">
        <v>2.2829999999999999</v>
      </c>
      <c r="Q71" s="28">
        <v>0.57599999999999996</v>
      </c>
      <c r="R71" s="28">
        <v>1.3049999999999999</v>
      </c>
    </row>
    <row r="72" spans="1:18" x14ac:dyDescent="0.5">
      <c r="A72" s="28">
        <v>0.47</v>
      </c>
      <c r="B72" s="28">
        <v>14.12</v>
      </c>
      <c r="C72" s="28">
        <v>0.28000000000000003</v>
      </c>
      <c r="D72" s="28">
        <v>0.14599999999999999</v>
      </c>
      <c r="E72" s="28">
        <v>0.153</v>
      </c>
      <c r="F72" s="28">
        <v>14.2</v>
      </c>
      <c r="G72" s="28">
        <v>0.53</v>
      </c>
      <c r="H72" s="28">
        <v>0.22</v>
      </c>
      <c r="I72" s="28">
        <v>1.1599999999999999</v>
      </c>
      <c r="J72" s="28">
        <v>4.01</v>
      </c>
      <c r="K72" s="28">
        <v>0.68200000000000005</v>
      </c>
      <c r="L72" s="28">
        <v>0.128</v>
      </c>
      <c r="M72" s="28">
        <v>5.98</v>
      </c>
      <c r="N72" s="28">
        <v>19.5</v>
      </c>
      <c r="P72" s="28">
        <v>2.2730000000000001</v>
      </c>
      <c r="Q72" s="28">
        <v>0.57599999999999996</v>
      </c>
      <c r="R72" s="28">
        <v>1.276</v>
      </c>
    </row>
    <row r="73" spans="1:18" x14ac:dyDescent="0.5">
      <c r="A73" s="28">
        <v>0.46200000000000002</v>
      </c>
      <c r="B73" s="28">
        <v>14</v>
      </c>
      <c r="C73" s="28">
        <v>0.3</v>
      </c>
      <c r="D73" s="28">
        <v>0.14599999999999999</v>
      </c>
      <c r="E73" s="28">
        <v>0.153</v>
      </c>
      <c r="F73" s="28">
        <v>14.1</v>
      </c>
      <c r="G73" s="28">
        <v>0.53</v>
      </c>
      <c r="H73" s="28">
        <v>0.24</v>
      </c>
      <c r="I73" s="28">
        <v>1.1599999999999999</v>
      </c>
      <c r="J73" s="28">
        <v>4.03</v>
      </c>
      <c r="K73" s="28">
        <v>0.66</v>
      </c>
      <c r="L73" s="28">
        <v>0.128</v>
      </c>
      <c r="M73" s="28">
        <v>5.99</v>
      </c>
      <c r="N73" s="28">
        <v>19.600000000000001</v>
      </c>
      <c r="P73" s="28">
        <v>2.2919999999999998</v>
      </c>
      <c r="Q73" s="28">
        <v>0.56000000000000005</v>
      </c>
      <c r="R73" s="28">
        <v>1.2569999999999999</v>
      </c>
    </row>
    <row r="74" spans="1:18" x14ac:dyDescent="0.5">
      <c r="A74" s="28">
        <v>0.46200000000000002</v>
      </c>
      <c r="B74" s="28">
        <v>14.3</v>
      </c>
      <c r="C74" s="28">
        <v>0.3</v>
      </c>
      <c r="D74" s="28">
        <v>0.14599999999999999</v>
      </c>
      <c r="E74" s="28">
        <v>0.153</v>
      </c>
      <c r="F74" s="28">
        <v>14.23</v>
      </c>
      <c r="G74" s="28">
        <v>0.51500000000000001</v>
      </c>
      <c r="H74" s="28">
        <v>0.23599999999999999</v>
      </c>
      <c r="I74" s="28">
        <v>1.1599999999999999</v>
      </c>
      <c r="J74" s="28">
        <v>4.0599999999999996</v>
      </c>
      <c r="K74" s="28">
        <v>0.63</v>
      </c>
      <c r="L74" s="28">
        <v>0.128</v>
      </c>
      <c r="M74" s="28">
        <v>5.82</v>
      </c>
      <c r="N74" s="28">
        <v>19.600000000000001</v>
      </c>
      <c r="P74" s="28">
        <v>2.2730000000000001</v>
      </c>
      <c r="Q74" s="28">
        <v>0.56999999999999995</v>
      </c>
      <c r="R74" s="28">
        <v>1.23</v>
      </c>
    </row>
    <row r="75" spans="1:18" x14ac:dyDescent="0.5">
      <c r="A75" s="28">
        <v>0.48</v>
      </c>
      <c r="B75" s="28">
        <v>14.04</v>
      </c>
      <c r="C75" s="28">
        <v>0.3</v>
      </c>
      <c r="D75" s="28">
        <v>0.16200000000000001</v>
      </c>
      <c r="E75" s="28">
        <v>0.153</v>
      </c>
      <c r="F75" s="28">
        <v>14.23</v>
      </c>
      <c r="G75" s="28">
        <v>0.51</v>
      </c>
      <c r="H75" s="28">
        <v>0.22</v>
      </c>
      <c r="I75" s="28">
        <v>1.17</v>
      </c>
      <c r="J75" s="28">
        <v>3.9049999999999998</v>
      </c>
      <c r="K75" s="28">
        <v>0.61</v>
      </c>
      <c r="L75" s="28">
        <v>0.128</v>
      </c>
      <c r="M75" s="28">
        <v>5.43</v>
      </c>
      <c r="N75" s="28">
        <v>19.600000000000001</v>
      </c>
      <c r="P75" s="28">
        <v>2.2829999999999999</v>
      </c>
      <c r="Q75" s="28">
        <v>0.57999999999999996</v>
      </c>
      <c r="R75" s="28">
        <v>1.1830000000000001</v>
      </c>
    </row>
    <row r="76" spans="1:18" x14ac:dyDescent="0.5">
      <c r="A76" s="28">
        <v>0.49</v>
      </c>
      <c r="B76" s="28">
        <v>13.92</v>
      </c>
      <c r="C76" s="28">
        <v>0.30199999999999999</v>
      </c>
      <c r="D76" s="28">
        <v>0.16200000000000001</v>
      </c>
      <c r="E76" s="28">
        <v>0.153</v>
      </c>
      <c r="F76" s="28">
        <v>14.05</v>
      </c>
      <c r="G76" s="28">
        <v>0.505</v>
      </c>
      <c r="H76" s="28">
        <v>0.217</v>
      </c>
      <c r="I76" s="28">
        <v>1.17</v>
      </c>
      <c r="J76" s="28">
        <v>3.9449999999999998</v>
      </c>
      <c r="K76" s="28">
        <v>0.63800000000000001</v>
      </c>
      <c r="L76" s="28">
        <v>0.128</v>
      </c>
      <c r="M76" s="28">
        <v>5.5</v>
      </c>
      <c r="N76" s="28">
        <v>19.600000000000001</v>
      </c>
      <c r="P76" s="28">
        <v>2.2730000000000001</v>
      </c>
      <c r="Q76" s="28">
        <v>0.57399999999999995</v>
      </c>
      <c r="R76" s="28">
        <v>1.1830000000000001</v>
      </c>
    </row>
    <row r="77" spans="1:18" x14ac:dyDescent="0.5">
      <c r="A77" s="28">
        <v>0.48</v>
      </c>
      <c r="B77" s="28">
        <v>13.88</v>
      </c>
      <c r="C77" s="28">
        <v>0.30199999999999999</v>
      </c>
      <c r="D77" s="28">
        <v>0.16200000000000001</v>
      </c>
      <c r="E77" s="28">
        <v>0.153</v>
      </c>
      <c r="F77" s="28">
        <v>14</v>
      </c>
      <c r="G77" s="28">
        <v>0.51</v>
      </c>
      <c r="H77" s="28">
        <v>0.20899999999999999</v>
      </c>
      <c r="I77" s="28">
        <v>1.17</v>
      </c>
      <c r="J77" s="28">
        <v>4.05</v>
      </c>
      <c r="K77" s="28">
        <v>0.625</v>
      </c>
      <c r="L77" s="28">
        <v>0.128</v>
      </c>
      <c r="M77" s="28">
        <v>5.45</v>
      </c>
      <c r="N77" s="28">
        <v>19.600000000000001</v>
      </c>
      <c r="P77" s="28">
        <v>2.2919999999999998</v>
      </c>
      <c r="Q77" s="28">
        <v>0.56999999999999995</v>
      </c>
      <c r="R77" s="28">
        <v>1.2</v>
      </c>
    </row>
    <row r="78" spans="1:18" x14ac:dyDescent="0.5">
      <c r="A78" s="28">
        <v>0.47399999999999998</v>
      </c>
      <c r="B78" s="28">
        <v>13.6</v>
      </c>
      <c r="C78" s="28">
        <v>0.28999999999999998</v>
      </c>
      <c r="D78" s="28">
        <v>0.155</v>
      </c>
      <c r="E78" s="28">
        <v>0.153</v>
      </c>
      <c r="F78" s="28">
        <v>13.97</v>
      </c>
      <c r="G78" s="28">
        <v>0.498</v>
      </c>
      <c r="H78" s="28">
        <v>0.20300000000000001</v>
      </c>
      <c r="I78" s="28">
        <v>1.17</v>
      </c>
      <c r="J78" s="28">
        <v>4.04</v>
      </c>
      <c r="K78" s="28">
        <v>0.59</v>
      </c>
      <c r="L78" s="28">
        <v>0.128</v>
      </c>
      <c r="M78" s="28">
        <v>5.34</v>
      </c>
      <c r="N78" s="28">
        <v>19.600000000000001</v>
      </c>
      <c r="P78" s="28">
        <v>2.3010000000000002</v>
      </c>
      <c r="Q78" s="28">
        <v>0.56000000000000005</v>
      </c>
      <c r="R78" s="28">
        <v>1.1200000000000001</v>
      </c>
    </row>
    <row r="79" spans="1:18" x14ac:dyDescent="0.5">
      <c r="A79" s="28">
        <v>0.496</v>
      </c>
      <c r="B79" s="28">
        <v>13.6</v>
      </c>
      <c r="C79" s="28">
        <v>0.28999999999999998</v>
      </c>
      <c r="D79" s="28">
        <v>0.155</v>
      </c>
      <c r="E79" s="28">
        <v>0.153</v>
      </c>
      <c r="F79" s="28">
        <v>13.66</v>
      </c>
      <c r="G79" s="28">
        <v>0.52</v>
      </c>
      <c r="H79" s="28">
        <v>0.20499999999999999</v>
      </c>
      <c r="I79" s="28">
        <v>1.17</v>
      </c>
      <c r="J79" s="28">
        <v>3.98</v>
      </c>
      <c r="K79" s="28">
        <v>0.59199999999999997</v>
      </c>
      <c r="L79" s="28">
        <v>0.128</v>
      </c>
      <c r="M79" s="28">
        <v>5.45</v>
      </c>
      <c r="N79" s="28">
        <v>19.600000000000001</v>
      </c>
      <c r="P79" s="28">
        <v>2.3570000000000002</v>
      </c>
      <c r="Q79" s="28">
        <v>0.56200000000000006</v>
      </c>
      <c r="R79" s="28">
        <v>1.1100000000000001</v>
      </c>
    </row>
    <row r="80" spans="1:18" x14ac:dyDescent="0.5">
      <c r="A80" s="28">
        <v>0.47</v>
      </c>
      <c r="B80" s="28">
        <v>13.6</v>
      </c>
      <c r="C80" s="28">
        <v>0.28999999999999998</v>
      </c>
      <c r="D80" s="28">
        <v>0.156</v>
      </c>
      <c r="E80" s="28">
        <v>0.153</v>
      </c>
      <c r="F80" s="28">
        <v>13.62</v>
      </c>
      <c r="G80" s="28">
        <v>0.52</v>
      </c>
      <c r="H80" s="28">
        <v>0.20799999999999999</v>
      </c>
      <c r="I80" s="28">
        <v>1.17</v>
      </c>
      <c r="J80" s="28">
        <v>3.89</v>
      </c>
      <c r="K80" s="28">
        <v>0.56999999999999995</v>
      </c>
      <c r="L80" s="28">
        <v>0.128</v>
      </c>
      <c r="M80" s="28">
        <v>5.41</v>
      </c>
      <c r="N80" s="28">
        <v>19.600000000000001</v>
      </c>
      <c r="P80" s="28">
        <v>2.3570000000000002</v>
      </c>
      <c r="Q80" s="28">
        <v>0.55800000000000005</v>
      </c>
      <c r="R80" s="28">
        <v>1.0980000000000001</v>
      </c>
    </row>
    <row r="81" spans="1:18" x14ac:dyDescent="0.5">
      <c r="A81" s="28">
        <v>0.46</v>
      </c>
      <c r="B81" s="28">
        <v>13.14</v>
      </c>
      <c r="C81" s="28">
        <v>0.27200000000000002</v>
      </c>
      <c r="D81" s="28">
        <v>0.156</v>
      </c>
      <c r="E81" s="28">
        <v>0.153</v>
      </c>
      <c r="F81" s="28">
        <v>13.31</v>
      </c>
      <c r="G81" s="28">
        <v>0.52500000000000002</v>
      </c>
      <c r="H81" s="28">
        <v>0.20399999999999999</v>
      </c>
      <c r="I81" s="28">
        <v>1.17</v>
      </c>
      <c r="J81" s="28">
        <v>3.68</v>
      </c>
      <c r="K81" s="28">
        <v>0.57299999999999995</v>
      </c>
      <c r="L81" s="28">
        <v>0.128</v>
      </c>
      <c r="M81" s="28">
        <v>5.2</v>
      </c>
      <c r="N81" s="28">
        <v>19.600000000000001</v>
      </c>
      <c r="P81" s="28">
        <v>2.3570000000000002</v>
      </c>
      <c r="Q81" s="28">
        <v>0.56000000000000005</v>
      </c>
      <c r="R81" s="28">
        <v>1.02</v>
      </c>
    </row>
    <row r="82" spans="1:18" x14ac:dyDescent="0.5">
      <c r="A82" s="28">
        <v>0.48599999999999999</v>
      </c>
      <c r="B82" s="28">
        <v>12.98</v>
      </c>
      <c r="C82" s="28">
        <v>0.28000000000000003</v>
      </c>
      <c r="D82" s="28">
        <v>0.156</v>
      </c>
      <c r="E82" s="28">
        <v>0.153</v>
      </c>
      <c r="F82" s="28">
        <v>13.24</v>
      </c>
      <c r="G82" s="28">
        <v>0.52500000000000002</v>
      </c>
      <c r="H82" s="28">
        <v>0.21</v>
      </c>
      <c r="I82" s="28">
        <v>1.17</v>
      </c>
      <c r="J82" s="28">
        <v>3.62</v>
      </c>
      <c r="K82" s="28">
        <v>0.56899999999999995</v>
      </c>
      <c r="L82" s="28">
        <v>0.128</v>
      </c>
      <c r="M82" s="28">
        <v>5.04</v>
      </c>
      <c r="N82" s="28">
        <v>19.600000000000001</v>
      </c>
      <c r="P82" s="28">
        <v>2.3479999999999999</v>
      </c>
      <c r="Q82" s="28">
        <v>0.55000000000000004</v>
      </c>
      <c r="R82" s="28">
        <v>1.07</v>
      </c>
    </row>
    <row r="83" spans="1:18" x14ac:dyDescent="0.5">
      <c r="A83" s="28">
        <v>0.48</v>
      </c>
      <c r="B83" s="28">
        <v>13.1</v>
      </c>
      <c r="C83" s="28">
        <v>0.28000000000000003</v>
      </c>
      <c r="D83" s="28">
        <v>0.156</v>
      </c>
      <c r="E83" s="28">
        <v>0.153</v>
      </c>
      <c r="F83" s="28">
        <v>13.1</v>
      </c>
      <c r="G83" s="28">
        <v>0.53500000000000003</v>
      </c>
      <c r="H83" s="28">
        <v>0.21099999999999999</v>
      </c>
      <c r="I83" s="28">
        <v>1.3</v>
      </c>
      <c r="J83" s="28">
        <v>3.69</v>
      </c>
      <c r="K83" s="28">
        <v>0.57999999999999996</v>
      </c>
      <c r="L83" s="28">
        <v>0.128</v>
      </c>
      <c r="M83" s="28">
        <v>4.95</v>
      </c>
      <c r="N83" s="28">
        <v>19.600000000000001</v>
      </c>
      <c r="P83" s="28">
        <v>2.2360000000000002</v>
      </c>
      <c r="Q83" s="28">
        <v>0.55400000000000005</v>
      </c>
      <c r="R83" s="28">
        <v>1.08</v>
      </c>
    </row>
    <row r="84" spans="1:18" x14ac:dyDescent="0.5">
      <c r="A84" s="28">
        <v>0.5</v>
      </c>
      <c r="B84" s="28">
        <v>13.26</v>
      </c>
      <c r="C84" s="28">
        <v>0.28000000000000003</v>
      </c>
      <c r="D84" s="28">
        <v>0.14499999999999999</v>
      </c>
      <c r="E84" s="28">
        <v>0.153</v>
      </c>
      <c r="F84" s="28">
        <v>13</v>
      </c>
      <c r="G84" s="28">
        <v>0.52</v>
      </c>
      <c r="H84" s="28">
        <v>0.215</v>
      </c>
      <c r="I84" s="28">
        <v>1.3</v>
      </c>
      <c r="J84" s="28">
        <v>3.74</v>
      </c>
      <c r="K84" s="28">
        <v>0.63</v>
      </c>
      <c r="L84" s="28">
        <v>0.128</v>
      </c>
      <c r="M84" s="28">
        <v>5.19</v>
      </c>
      <c r="N84" s="28">
        <v>19.600000000000001</v>
      </c>
      <c r="P84" s="28">
        <v>2.2269999999999999</v>
      </c>
      <c r="Q84" s="28">
        <v>0.56799999999999995</v>
      </c>
      <c r="R84" s="28">
        <v>1.04</v>
      </c>
    </row>
    <row r="85" spans="1:18" x14ac:dyDescent="0.5">
      <c r="A85" s="28">
        <v>0.44</v>
      </c>
      <c r="B85" s="28">
        <v>13.2</v>
      </c>
      <c r="C85" s="28">
        <v>0.28799999999999998</v>
      </c>
      <c r="D85" s="28">
        <v>0.14499999999999999</v>
      </c>
      <c r="E85" s="28">
        <v>0.153</v>
      </c>
      <c r="F85" s="28">
        <v>12.85</v>
      </c>
      <c r="G85" s="28">
        <v>0.52500000000000002</v>
      </c>
      <c r="H85" s="28">
        <v>0.20599999999999999</v>
      </c>
      <c r="I85" s="28">
        <v>1.3</v>
      </c>
      <c r="J85" s="28">
        <v>3.8250000000000002</v>
      </c>
      <c r="K85" s="28">
        <v>0.63400000000000001</v>
      </c>
      <c r="L85" s="28">
        <v>0.128</v>
      </c>
      <c r="M85" s="28">
        <v>5.2</v>
      </c>
      <c r="N85" s="28">
        <v>19.600000000000001</v>
      </c>
      <c r="P85" s="28">
        <v>2.2360000000000002</v>
      </c>
      <c r="Q85" s="28">
        <v>0.57399999999999995</v>
      </c>
      <c r="R85" s="28">
        <v>1</v>
      </c>
    </row>
    <row r="86" spans="1:18" x14ac:dyDescent="0.5">
      <c r="A86" s="28">
        <v>0.45</v>
      </c>
      <c r="B86" s="28">
        <v>13.36</v>
      </c>
      <c r="C86" s="28">
        <v>0.28000000000000003</v>
      </c>
      <c r="D86" s="28">
        <v>0.14499999999999999</v>
      </c>
      <c r="E86" s="28">
        <v>0.153</v>
      </c>
      <c r="F86" s="28">
        <v>12.93</v>
      </c>
      <c r="G86" s="28">
        <v>0.53500000000000003</v>
      </c>
      <c r="H86" s="28">
        <v>0.20399999999999999</v>
      </c>
      <c r="I86" s="28">
        <v>1.3</v>
      </c>
      <c r="J86" s="28">
        <v>3.91</v>
      </c>
      <c r="K86" s="28">
        <v>0.63</v>
      </c>
      <c r="L86" s="28">
        <v>0.128</v>
      </c>
      <c r="M86" s="28">
        <v>5.3</v>
      </c>
      <c r="N86" s="28">
        <v>19.600000000000001</v>
      </c>
      <c r="P86" s="28">
        <v>2.3199999999999998</v>
      </c>
      <c r="Q86" s="28">
        <v>0.56999999999999995</v>
      </c>
      <c r="R86" s="28">
        <v>0.97099999999999997</v>
      </c>
    </row>
    <row r="87" spans="1:18" x14ac:dyDescent="0.5">
      <c r="A87" s="28">
        <v>0.47</v>
      </c>
      <c r="B87" s="28">
        <v>12.96</v>
      </c>
      <c r="C87" s="28">
        <v>0.25</v>
      </c>
      <c r="D87" s="28">
        <v>0.14499999999999999</v>
      </c>
      <c r="E87" s="28">
        <v>0.153</v>
      </c>
      <c r="F87" s="28">
        <v>12.66</v>
      </c>
      <c r="G87" s="28">
        <v>0.53500000000000003</v>
      </c>
      <c r="H87" s="28">
        <v>0.185</v>
      </c>
      <c r="I87" s="28">
        <v>1.3</v>
      </c>
      <c r="J87" s="28">
        <v>3.8450000000000002</v>
      </c>
      <c r="K87" s="28">
        <v>0.60399999999999998</v>
      </c>
      <c r="L87" s="28">
        <v>0.128</v>
      </c>
      <c r="M87" s="28">
        <v>5.3</v>
      </c>
      <c r="N87" s="28">
        <v>19.3</v>
      </c>
      <c r="P87" s="28">
        <v>2.2730000000000001</v>
      </c>
      <c r="Q87" s="28">
        <v>0.53400000000000003</v>
      </c>
      <c r="R87" s="28">
        <v>0.872</v>
      </c>
    </row>
    <row r="88" spans="1:18" x14ac:dyDescent="0.5">
      <c r="A88" s="28">
        <v>0.47599999999999998</v>
      </c>
      <c r="B88" s="28">
        <v>12.96</v>
      </c>
      <c r="C88" s="28">
        <v>0.24199999999999999</v>
      </c>
      <c r="D88" s="28">
        <v>0.14499999999999999</v>
      </c>
      <c r="E88" s="28">
        <v>0.153</v>
      </c>
      <c r="F88" s="28">
        <v>12.47</v>
      </c>
      <c r="G88" s="28">
        <v>0.53</v>
      </c>
      <c r="H88" s="28">
        <v>0.185</v>
      </c>
      <c r="I88" s="28">
        <v>1.3</v>
      </c>
      <c r="J88" s="28">
        <v>3.9</v>
      </c>
      <c r="K88" s="28">
        <v>0.58899999999999997</v>
      </c>
      <c r="L88" s="28">
        <v>0.128</v>
      </c>
      <c r="M88" s="28">
        <v>5.38</v>
      </c>
      <c r="N88" s="28">
        <v>19.3</v>
      </c>
      <c r="P88" s="28">
        <v>2.3290000000000002</v>
      </c>
      <c r="Q88" s="28">
        <v>0.5</v>
      </c>
      <c r="R88" s="28">
        <v>0.82799999999999996</v>
      </c>
    </row>
    <row r="89" spans="1:18" x14ac:dyDescent="0.5">
      <c r="A89" s="28">
        <v>0.44</v>
      </c>
      <c r="B89" s="28">
        <v>12.7</v>
      </c>
      <c r="C89" s="28">
        <v>0.23799999999999999</v>
      </c>
      <c r="D89" s="28">
        <v>0.14499999999999999</v>
      </c>
      <c r="E89" s="28">
        <v>0.153</v>
      </c>
      <c r="F89" s="28">
        <v>12.16</v>
      </c>
      <c r="G89" s="28">
        <v>0.53</v>
      </c>
      <c r="H89" s="28">
        <v>0.17899999999999999</v>
      </c>
      <c r="I89" s="28">
        <v>1.3</v>
      </c>
      <c r="J89" s="28">
        <v>3.7</v>
      </c>
      <c r="K89" s="28">
        <v>0.55300000000000005</v>
      </c>
      <c r="L89" s="28">
        <v>0.128</v>
      </c>
      <c r="M89" s="28">
        <v>5.0599999999999996</v>
      </c>
      <c r="N89" s="28">
        <v>19.5</v>
      </c>
      <c r="P89" s="28">
        <v>2.2919999999999998</v>
      </c>
      <c r="Q89" s="28">
        <v>0.49</v>
      </c>
      <c r="R89" s="28">
        <v>0.70499999999999996</v>
      </c>
    </row>
    <row r="90" spans="1:18" x14ac:dyDescent="0.5">
      <c r="A90" s="28">
        <v>0.39800000000000002</v>
      </c>
      <c r="B90" s="28">
        <v>12.28</v>
      </c>
      <c r="C90" s="28">
        <v>0.24199999999999999</v>
      </c>
      <c r="D90" s="28">
        <v>0.14499999999999999</v>
      </c>
      <c r="E90" s="28">
        <v>0.153</v>
      </c>
      <c r="F90" s="28">
        <v>12.05</v>
      </c>
      <c r="G90" s="28">
        <v>0.53500000000000003</v>
      </c>
      <c r="H90" s="28">
        <v>0.17899999999999999</v>
      </c>
      <c r="I90" s="28">
        <v>1.3</v>
      </c>
      <c r="J90" s="28">
        <v>3.69</v>
      </c>
      <c r="K90" s="28">
        <v>0.54</v>
      </c>
      <c r="L90" s="28">
        <v>0.128</v>
      </c>
      <c r="M90" s="28">
        <v>4.9050000000000002</v>
      </c>
      <c r="N90" s="28">
        <v>19.3</v>
      </c>
      <c r="P90" s="28">
        <v>2.2639999999999998</v>
      </c>
      <c r="Q90" s="28">
        <v>0.49</v>
      </c>
      <c r="R90" s="28">
        <v>0.73</v>
      </c>
    </row>
    <row r="91" spans="1:18" x14ac:dyDescent="0.5">
      <c r="A91" s="28">
        <v>0.4</v>
      </c>
      <c r="B91" s="28">
        <v>12</v>
      </c>
      <c r="C91" s="28">
        <v>0.24399999999999999</v>
      </c>
      <c r="D91" s="28">
        <v>0.14499999999999999</v>
      </c>
      <c r="E91" s="28">
        <v>0.153</v>
      </c>
      <c r="F91" s="28">
        <v>12.35</v>
      </c>
      <c r="G91" s="28">
        <v>0.52</v>
      </c>
      <c r="H91" s="28">
        <v>0.17899999999999999</v>
      </c>
      <c r="I91" s="28">
        <v>1.3</v>
      </c>
      <c r="J91" s="28">
        <v>3.74</v>
      </c>
      <c r="K91" s="28">
        <v>0.53700000000000003</v>
      </c>
      <c r="L91" s="28">
        <v>0.128</v>
      </c>
      <c r="M91" s="28">
        <v>4.9400000000000004</v>
      </c>
      <c r="N91" s="28">
        <v>19.3</v>
      </c>
      <c r="P91" s="28">
        <v>2.161</v>
      </c>
      <c r="Q91" s="28">
        <v>0.48699999999999999</v>
      </c>
      <c r="R91" s="28">
        <v>0.749</v>
      </c>
    </row>
    <row r="92" spans="1:18" x14ac:dyDescent="0.5">
      <c r="A92" s="28">
        <v>0.35599999999999998</v>
      </c>
      <c r="B92" s="28">
        <v>11.86</v>
      </c>
      <c r="C92" s="28">
        <v>0.24399999999999999</v>
      </c>
      <c r="D92" s="28">
        <v>0.14499999999999999</v>
      </c>
      <c r="E92" s="28">
        <v>0.153</v>
      </c>
      <c r="F92" s="28">
        <v>12.9</v>
      </c>
      <c r="G92" s="28">
        <v>0.5</v>
      </c>
      <c r="H92" s="28">
        <v>0.17899999999999999</v>
      </c>
      <c r="I92" s="28">
        <v>1.3</v>
      </c>
      <c r="J92" s="28">
        <v>3.65</v>
      </c>
      <c r="K92" s="28">
        <v>0.54500000000000004</v>
      </c>
      <c r="L92" s="28">
        <v>0.128</v>
      </c>
      <c r="M92" s="28">
        <v>4.7</v>
      </c>
      <c r="N92" s="28">
        <v>19.3</v>
      </c>
      <c r="P92" s="28">
        <v>2.0859999999999999</v>
      </c>
      <c r="Q92" s="28">
        <v>0.48</v>
      </c>
      <c r="R92" s="28">
        <v>0.76200000000000001</v>
      </c>
    </row>
    <row r="93" spans="1:18" x14ac:dyDescent="0.5">
      <c r="P93" s="28">
        <v>2.2170000000000001</v>
      </c>
      <c r="Q93" s="28">
        <v>0.49</v>
      </c>
      <c r="R93" s="28">
        <v>0.83599999999999997</v>
      </c>
    </row>
    <row r="94" spans="1:18" x14ac:dyDescent="0.5">
      <c r="P94" s="28">
        <v>2.2450000000000001</v>
      </c>
      <c r="Q94" s="28">
        <v>0.45600000000000002</v>
      </c>
      <c r="R94" s="28">
        <v>0.70299999999999996</v>
      </c>
    </row>
    <row r="95" spans="1:18" x14ac:dyDescent="0.5">
      <c r="P95" s="28">
        <v>2.1520000000000001</v>
      </c>
      <c r="Q95" s="28">
        <v>0.45900000000000002</v>
      </c>
      <c r="R95" s="28">
        <v>0.7</v>
      </c>
    </row>
    <row r="96" spans="1:18" x14ac:dyDescent="0.5">
      <c r="P96" s="28">
        <v>2.161</v>
      </c>
      <c r="Q96" s="28">
        <v>0.45900000000000002</v>
      </c>
      <c r="R96" s="28">
        <v>0.68</v>
      </c>
    </row>
    <row r="97" spans="16:18" x14ac:dyDescent="0.5">
      <c r="P97" s="28">
        <v>2.1800000000000002</v>
      </c>
      <c r="Q97" s="28">
        <v>0.45500000000000002</v>
      </c>
      <c r="R97" s="28">
        <v>0.64800000000000002</v>
      </c>
    </row>
    <row r="98" spans="16:18" x14ac:dyDescent="0.5">
      <c r="P98" s="28">
        <v>2.198</v>
      </c>
      <c r="Q98" s="28">
        <v>0.46800000000000003</v>
      </c>
      <c r="R98" s="28">
        <v>0.62</v>
      </c>
    </row>
    <row r="99" spans="16:18" x14ac:dyDescent="0.5">
      <c r="P99" s="28">
        <v>2.198</v>
      </c>
      <c r="Q99" s="28">
        <v>0.46600000000000003</v>
      </c>
      <c r="R99" s="28">
        <v>0.65500000000000003</v>
      </c>
    </row>
    <row r="100" spans="16:18" x14ac:dyDescent="0.5">
      <c r="P100" s="28">
        <v>2.1520000000000001</v>
      </c>
      <c r="Q100" s="28">
        <v>0.46</v>
      </c>
      <c r="R100" s="28">
        <v>0.65</v>
      </c>
    </row>
    <row r="101" spans="16:18" x14ac:dyDescent="0.5">
      <c r="P101" s="28">
        <v>2.198</v>
      </c>
      <c r="Q101" s="28">
        <v>0.47199999999999998</v>
      </c>
      <c r="R101" s="28">
        <v>0.71899999999999997</v>
      </c>
    </row>
    <row r="102" spans="16:18" x14ac:dyDescent="0.5">
      <c r="P102" s="28">
        <v>2.2080000000000002</v>
      </c>
      <c r="Q102" s="28">
        <v>0.49</v>
      </c>
      <c r="R102" s="28">
        <v>0.71799999999999997</v>
      </c>
    </row>
    <row r="103" spans="16:18" x14ac:dyDescent="0.5">
      <c r="P103" s="28">
        <v>2.2080000000000002</v>
      </c>
      <c r="Q103" s="28">
        <v>0.51</v>
      </c>
      <c r="R103" s="28">
        <v>0.94799999999999995</v>
      </c>
    </row>
    <row r="104" spans="16:18" x14ac:dyDescent="0.5">
      <c r="P104" s="28">
        <v>2.3109999999999999</v>
      </c>
      <c r="Q104" s="28">
        <v>0.498</v>
      </c>
      <c r="R104" s="28">
        <v>0.94</v>
      </c>
    </row>
    <row r="105" spans="16:18" x14ac:dyDescent="0.5">
      <c r="P105" s="28">
        <v>2.3860000000000001</v>
      </c>
      <c r="Q105" s="28">
        <v>0.51800000000000002</v>
      </c>
      <c r="R105" s="28">
        <v>0.996</v>
      </c>
    </row>
    <row r="106" spans="16:18" x14ac:dyDescent="0.5">
      <c r="P106" s="28">
        <v>2.3109999999999999</v>
      </c>
      <c r="Q106" s="28">
        <v>0.51800000000000002</v>
      </c>
      <c r="R106" s="28">
        <v>1.0149999999999999</v>
      </c>
    </row>
    <row r="107" spans="16:18" x14ac:dyDescent="0.5">
      <c r="P107" s="28">
        <v>2.3199999999999998</v>
      </c>
      <c r="Q107" s="28">
        <v>0.51</v>
      </c>
      <c r="R107" s="28">
        <v>1.0269999999999999</v>
      </c>
    </row>
    <row r="108" spans="16:18" x14ac:dyDescent="0.5">
      <c r="P108" s="28">
        <v>2.3479999999999999</v>
      </c>
      <c r="Q108" s="28">
        <v>0.51</v>
      </c>
      <c r="R108" s="28">
        <v>1.0329999999999999</v>
      </c>
    </row>
    <row r="109" spans="16:18" x14ac:dyDescent="0.5">
      <c r="P109" s="28">
        <v>2.2919999999999998</v>
      </c>
      <c r="Q109" s="28">
        <v>0.504</v>
      </c>
      <c r="R109" s="28">
        <v>1.05</v>
      </c>
    </row>
    <row r="110" spans="16:18" x14ac:dyDescent="0.5">
      <c r="P110" s="28">
        <v>2.2829999999999999</v>
      </c>
      <c r="Q110" s="28">
        <v>0.50800000000000001</v>
      </c>
      <c r="R110" s="28">
        <v>1.0620000000000001</v>
      </c>
    </row>
    <row r="111" spans="16:18" x14ac:dyDescent="0.5">
      <c r="P111" s="28">
        <v>2.2269999999999999</v>
      </c>
      <c r="Q111" s="28">
        <v>0.51800000000000002</v>
      </c>
      <c r="R111" s="28">
        <v>1.075</v>
      </c>
    </row>
    <row r="112" spans="16:18" x14ac:dyDescent="0.5">
      <c r="P112" s="28">
        <v>2.2269999999999999</v>
      </c>
      <c r="Q112" s="28">
        <v>0.51400000000000001</v>
      </c>
      <c r="R112" s="28">
        <v>1.0900000000000001</v>
      </c>
    </row>
    <row r="113" spans="16:18" x14ac:dyDescent="0.5">
      <c r="P113" s="28">
        <v>2.2360000000000002</v>
      </c>
      <c r="Q113" s="28">
        <v>0.51800000000000002</v>
      </c>
      <c r="R113" s="28">
        <v>1.1339999999999999</v>
      </c>
    </row>
    <row r="114" spans="16:18" x14ac:dyDescent="0.5">
      <c r="P114" s="28">
        <v>2.2170000000000001</v>
      </c>
      <c r="Q114" s="28">
        <v>0.51800000000000002</v>
      </c>
      <c r="R114" s="28">
        <v>1.1399999999999999</v>
      </c>
    </row>
    <row r="115" spans="16:18" x14ac:dyDescent="0.5">
      <c r="P115" s="28">
        <v>2.17</v>
      </c>
      <c r="Q115" s="28">
        <v>0.52600000000000002</v>
      </c>
      <c r="R115" s="28">
        <v>1.1160000000000001</v>
      </c>
    </row>
    <row r="116" spans="16:18" x14ac:dyDescent="0.5">
      <c r="P116" s="28">
        <v>2.1520000000000001</v>
      </c>
      <c r="Q116" s="28">
        <v>0.51600000000000001</v>
      </c>
      <c r="R116" s="28">
        <v>1.1200000000000001</v>
      </c>
    </row>
    <row r="117" spans="16:18" x14ac:dyDescent="0.5">
      <c r="P117" s="28">
        <v>2.1240000000000001</v>
      </c>
      <c r="Q117" s="28">
        <v>0.51600000000000001</v>
      </c>
      <c r="R117" s="28">
        <v>1.04</v>
      </c>
    </row>
    <row r="118" spans="16:18" x14ac:dyDescent="0.5">
      <c r="P118" s="28">
        <v>2.0960000000000001</v>
      </c>
      <c r="Q118" s="28">
        <v>0.51800000000000002</v>
      </c>
      <c r="R118" s="28">
        <v>1.04</v>
      </c>
    </row>
    <row r="119" spans="16:18" x14ac:dyDescent="0.5">
      <c r="P119" s="28">
        <v>2.0859999999999999</v>
      </c>
      <c r="Q119" s="28">
        <v>0.51</v>
      </c>
      <c r="R119" s="28">
        <v>1.0680000000000001</v>
      </c>
    </row>
    <row r="120" spans="16:18" x14ac:dyDescent="0.5">
      <c r="P120" s="28">
        <v>2.0390000000000001</v>
      </c>
      <c r="Q120" s="28">
        <v>0.51400000000000001</v>
      </c>
      <c r="R120" s="28">
        <v>1.0649999999999999</v>
      </c>
    </row>
    <row r="121" spans="16:18" x14ac:dyDescent="0.5">
      <c r="P121" s="28">
        <v>2.0489999999999999</v>
      </c>
      <c r="Q121" s="28">
        <v>0.51200000000000001</v>
      </c>
      <c r="R121" s="28">
        <v>1.0660000000000001</v>
      </c>
    </row>
    <row r="122" spans="16:18" x14ac:dyDescent="0.5">
      <c r="P122" s="28">
        <v>2.0390000000000001</v>
      </c>
      <c r="Q122" s="28">
        <v>0.51</v>
      </c>
      <c r="R122" s="28">
        <v>1.0840000000000001</v>
      </c>
    </row>
    <row r="123" spans="16:18" x14ac:dyDescent="0.5">
      <c r="P123" s="28">
        <v>2.0299999999999998</v>
      </c>
      <c r="Q123" s="28">
        <v>0.504</v>
      </c>
      <c r="R123" s="28">
        <v>1.06</v>
      </c>
    </row>
    <row r="124" spans="16:18" x14ac:dyDescent="0.5">
      <c r="P124" s="28">
        <v>2.0110000000000001</v>
      </c>
      <c r="Q124" s="28">
        <v>0.49</v>
      </c>
      <c r="R124" s="28">
        <v>1.0880000000000001</v>
      </c>
    </row>
    <row r="125" spans="16:18" x14ac:dyDescent="0.5">
      <c r="P125" s="28">
        <v>2.0110000000000001</v>
      </c>
      <c r="Q125" s="28">
        <v>0.5</v>
      </c>
      <c r="R125" s="28">
        <v>1.1000000000000001</v>
      </c>
    </row>
    <row r="126" spans="16:18" x14ac:dyDescent="0.5">
      <c r="P126" s="28">
        <v>1.9830000000000001</v>
      </c>
      <c r="Q126" s="28">
        <v>0.504</v>
      </c>
      <c r="R126" s="28">
        <v>1.081</v>
      </c>
    </row>
    <row r="127" spans="16:18" x14ac:dyDescent="0.5">
      <c r="P127" s="28">
        <v>1.974</v>
      </c>
      <c r="Q127" s="28">
        <v>0.51200000000000001</v>
      </c>
      <c r="R127" s="28">
        <v>1.1000000000000001</v>
      </c>
    </row>
    <row r="128" spans="16:18" x14ac:dyDescent="0.5">
      <c r="P128" s="28">
        <v>2.0110000000000001</v>
      </c>
      <c r="Q128" s="28">
        <v>0.51800000000000002</v>
      </c>
      <c r="R128" s="28">
        <v>1.1759999999999999</v>
      </c>
    </row>
    <row r="129" spans="16:18" x14ac:dyDescent="0.5">
      <c r="P129" s="28">
        <v>2.0019999999999998</v>
      </c>
      <c r="Q129" s="28">
        <v>0.52</v>
      </c>
      <c r="R129" s="28">
        <v>1.18</v>
      </c>
    </row>
    <row r="130" spans="16:18" x14ac:dyDescent="0.5">
      <c r="P130" s="28">
        <v>1.9930000000000001</v>
      </c>
      <c r="Q130" s="28">
        <v>0.50800000000000001</v>
      </c>
      <c r="R130" s="28">
        <v>1.18</v>
      </c>
    </row>
    <row r="131" spans="16:18" x14ac:dyDescent="0.5">
      <c r="P131" s="28">
        <v>2.0019999999999998</v>
      </c>
      <c r="Q131" s="28">
        <v>0.52</v>
      </c>
      <c r="R131" s="28">
        <v>1.2390000000000001</v>
      </c>
    </row>
    <row r="132" spans="16:18" x14ac:dyDescent="0.5">
      <c r="P132" s="28">
        <v>1.9930000000000001</v>
      </c>
      <c r="Q132" s="28">
        <v>0.55800000000000005</v>
      </c>
      <c r="R132" s="28">
        <v>1.2450000000000001</v>
      </c>
    </row>
    <row r="133" spans="16:18" x14ac:dyDescent="0.5">
      <c r="P133" s="28">
        <v>1.9650000000000001</v>
      </c>
      <c r="Q133" s="28">
        <v>0.54600000000000004</v>
      </c>
      <c r="R133" s="28">
        <v>1.1499999999999999</v>
      </c>
    </row>
    <row r="134" spans="16:18" x14ac:dyDescent="0.5">
      <c r="P134" s="28">
        <v>1.974</v>
      </c>
      <c r="Q134" s="28">
        <v>0.53</v>
      </c>
      <c r="R134" s="28">
        <v>1.175</v>
      </c>
    </row>
    <row r="135" spans="16:18" x14ac:dyDescent="0.5">
      <c r="P135" s="28">
        <v>1.927</v>
      </c>
      <c r="Q135" s="28">
        <v>0.52600000000000002</v>
      </c>
      <c r="R135" s="28">
        <v>1.145</v>
      </c>
    </row>
    <row r="136" spans="16:18" x14ac:dyDescent="0.5">
      <c r="P136" s="28">
        <v>1.974</v>
      </c>
      <c r="Q136" s="28">
        <v>0.51</v>
      </c>
      <c r="R136" s="28">
        <v>1.1379999999999999</v>
      </c>
    </row>
    <row r="137" spans="16:18" x14ac:dyDescent="0.5">
      <c r="P137" s="28">
        <v>1.9830000000000001</v>
      </c>
      <c r="Q137" s="28">
        <v>0.53600000000000003</v>
      </c>
      <c r="R137" s="28">
        <v>1.198</v>
      </c>
    </row>
    <row r="138" spans="16:18" x14ac:dyDescent="0.5">
      <c r="P138" s="28">
        <v>1.9930000000000001</v>
      </c>
      <c r="Q138" s="28">
        <v>0.53600000000000003</v>
      </c>
      <c r="R138" s="28">
        <v>1.212</v>
      </c>
    </row>
    <row r="139" spans="16:18" x14ac:dyDescent="0.5">
      <c r="P139" s="28">
        <v>2.0390000000000001</v>
      </c>
      <c r="Q139" s="28">
        <v>0.55800000000000005</v>
      </c>
      <c r="R139" s="28">
        <v>1.24</v>
      </c>
    </row>
    <row r="140" spans="16:18" x14ac:dyDescent="0.5">
      <c r="P140" s="28">
        <v>2.02</v>
      </c>
      <c r="Q140" s="28">
        <v>0.56599999999999995</v>
      </c>
      <c r="R140" s="28">
        <v>1.2569999999999999</v>
      </c>
    </row>
    <row r="141" spans="16:18" x14ac:dyDescent="0.5">
      <c r="P141" s="28">
        <v>2.0299999999999998</v>
      </c>
      <c r="Q141" s="28">
        <v>0.56000000000000005</v>
      </c>
      <c r="R141" s="28">
        <v>1.2350000000000001</v>
      </c>
    </row>
    <row r="142" spans="16:18" x14ac:dyDescent="0.5">
      <c r="P142" s="28">
        <v>2.0019999999999998</v>
      </c>
      <c r="Q142" s="28">
        <v>0.54800000000000004</v>
      </c>
      <c r="R142" s="28">
        <v>1.2070000000000001</v>
      </c>
    </row>
    <row r="143" spans="16:18" x14ac:dyDescent="0.5">
      <c r="P143" s="28">
        <v>1.9830000000000001</v>
      </c>
      <c r="Q143" s="28">
        <v>0.54</v>
      </c>
      <c r="R143" s="28">
        <v>1.23</v>
      </c>
    </row>
    <row r="144" spans="16:18" x14ac:dyDescent="0.5">
      <c r="P144" s="28">
        <v>1.9550000000000001</v>
      </c>
      <c r="Q144" s="28">
        <v>0.52600000000000002</v>
      </c>
      <c r="R144" s="28">
        <v>1.23</v>
      </c>
    </row>
    <row r="145" spans="16:18" x14ac:dyDescent="0.5">
      <c r="P145" s="28">
        <v>1.9930000000000001</v>
      </c>
      <c r="Q145" s="28">
        <v>0.52</v>
      </c>
      <c r="R145" s="28">
        <v>1.212</v>
      </c>
    </row>
    <row r="146" spans="16:18" x14ac:dyDescent="0.5">
      <c r="P146" s="28">
        <v>1.9930000000000001</v>
      </c>
      <c r="Q146" s="28">
        <v>0.495</v>
      </c>
      <c r="R146" s="28">
        <v>1.22</v>
      </c>
    </row>
    <row r="147" spans="16:18" x14ac:dyDescent="0.5">
      <c r="P147" s="28">
        <v>2.0110000000000001</v>
      </c>
      <c r="Q147" s="28">
        <v>0.50800000000000001</v>
      </c>
      <c r="R147" s="28">
        <v>1.2450000000000001</v>
      </c>
    </row>
    <row r="148" spans="16:18" x14ac:dyDescent="0.5">
      <c r="P148" s="28">
        <v>2.0019999999999998</v>
      </c>
      <c r="Q148" s="28">
        <v>0.52800000000000002</v>
      </c>
      <c r="R148" s="28">
        <v>1.24</v>
      </c>
    </row>
    <row r="149" spans="16:18" x14ac:dyDescent="0.5">
      <c r="P149" s="28">
        <v>2.0390000000000001</v>
      </c>
      <c r="Q149" s="28">
        <v>0.53200000000000003</v>
      </c>
      <c r="R149" s="28">
        <v>1.27</v>
      </c>
    </row>
    <row r="150" spans="16:18" x14ac:dyDescent="0.5">
      <c r="P150" s="28">
        <v>2.0760000000000001</v>
      </c>
      <c r="Q150" s="28">
        <v>0.53</v>
      </c>
      <c r="R150" s="28">
        <v>1.32</v>
      </c>
    </row>
    <row r="151" spans="16:18" x14ac:dyDescent="0.5">
      <c r="P151" s="28">
        <v>2.085</v>
      </c>
      <c r="Q151" s="28">
        <v>0.54600000000000004</v>
      </c>
      <c r="R151" s="28">
        <v>1.27</v>
      </c>
    </row>
    <row r="152" spans="16:18" x14ac:dyDescent="0.5">
      <c r="P152" s="28">
        <v>2.0760000000000001</v>
      </c>
      <c r="Q152" s="28">
        <v>0.52800000000000002</v>
      </c>
      <c r="R152" s="28">
        <v>1.216</v>
      </c>
    </row>
    <row r="153" spans="16:18" x14ac:dyDescent="0.5">
      <c r="P153" s="28">
        <v>2.0390000000000001</v>
      </c>
      <c r="Q153" s="28">
        <v>0.52200000000000002</v>
      </c>
      <c r="R153" s="28">
        <v>1.17</v>
      </c>
    </row>
    <row r="154" spans="16:18" x14ac:dyDescent="0.5">
      <c r="P154" s="28">
        <v>2.0390000000000001</v>
      </c>
      <c r="Q154" s="28">
        <v>0.50800000000000001</v>
      </c>
      <c r="R154" s="28">
        <v>1.1579999999999999</v>
      </c>
    </row>
    <row r="155" spans="16:18" x14ac:dyDescent="0.5">
      <c r="P155" s="28">
        <v>1.9930000000000001</v>
      </c>
      <c r="Q155" s="28">
        <v>0.51800000000000002</v>
      </c>
      <c r="R155" s="28">
        <v>1.17</v>
      </c>
    </row>
    <row r="156" spans="16:18" x14ac:dyDescent="0.5">
      <c r="P156" s="28">
        <v>2.02</v>
      </c>
      <c r="Q156" s="28">
        <v>0.50600000000000001</v>
      </c>
      <c r="R156" s="28">
        <v>1.139</v>
      </c>
    </row>
    <row r="157" spans="16:18" x14ac:dyDescent="0.5">
      <c r="P157" s="28">
        <v>1.9650000000000001</v>
      </c>
      <c r="Q157" s="28">
        <v>0.50800000000000001</v>
      </c>
      <c r="R157" s="28">
        <v>1.1000000000000001</v>
      </c>
    </row>
    <row r="158" spans="16:18" x14ac:dyDescent="0.5">
      <c r="P158" s="28">
        <v>2.0390000000000001</v>
      </c>
      <c r="Q158" s="28">
        <v>0.5</v>
      </c>
      <c r="R158" s="28">
        <v>1.19</v>
      </c>
    </row>
    <row r="159" spans="16:18" x14ac:dyDescent="0.5">
      <c r="P159" s="28">
        <v>2.0569999999999999</v>
      </c>
      <c r="Q159" s="28">
        <v>0.50800000000000001</v>
      </c>
      <c r="R159" s="28">
        <v>1.2529999999999999</v>
      </c>
    </row>
    <row r="160" spans="16:18" x14ac:dyDescent="0.5">
      <c r="P160" s="28">
        <v>2.0569999999999999</v>
      </c>
      <c r="Q160" s="28">
        <v>0.51600000000000001</v>
      </c>
      <c r="R160" s="28">
        <v>1.25</v>
      </c>
    </row>
    <row r="161" spans="16:18" x14ac:dyDescent="0.5">
      <c r="P161" s="28">
        <v>1.891</v>
      </c>
      <c r="Q161" s="28">
        <v>0.52600000000000002</v>
      </c>
      <c r="R161" s="28">
        <v>1.2450000000000001</v>
      </c>
    </row>
    <row r="162" spans="16:18" x14ac:dyDescent="0.5">
      <c r="P162" s="28">
        <v>1.8540000000000001</v>
      </c>
      <c r="Q162" s="28">
        <v>0.51</v>
      </c>
      <c r="R162" s="28">
        <v>1.1499999999999999</v>
      </c>
    </row>
    <row r="163" spans="16:18" x14ac:dyDescent="0.5">
      <c r="P163" s="28">
        <v>1.863</v>
      </c>
      <c r="Q163" s="28">
        <v>0.51</v>
      </c>
      <c r="R163" s="28">
        <v>1.157</v>
      </c>
    </row>
    <row r="164" spans="16:18" x14ac:dyDescent="0.5">
      <c r="P164" s="28">
        <v>1.8440000000000001</v>
      </c>
      <c r="Q164" s="28">
        <v>0.51</v>
      </c>
      <c r="R164" s="28">
        <v>1.165</v>
      </c>
    </row>
    <row r="165" spans="16:18" x14ac:dyDescent="0.5">
      <c r="P165" s="28">
        <v>1.9</v>
      </c>
      <c r="Q165" s="28">
        <v>0.52200000000000002</v>
      </c>
      <c r="R165" s="28">
        <v>1.204</v>
      </c>
    </row>
    <row r="166" spans="16:18" x14ac:dyDescent="0.5">
      <c r="P166" s="28">
        <v>1.835</v>
      </c>
      <c r="Q166" s="28">
        <v>0.51</v>
      </c>
      <c r="R166" s="28">
        <v>1.2310000000000001</v>
      </c>
    </row>
    <row r="167" spans="16:18" x14ac:dyDescent="0.5">
      <c r="P167" s="28">
        <v>1.6679999999999999</v>
      </c>
      <c r="Q167" s="28">
        <v>0.51</v>
      </c>
      <c r="R167" s="28">
        <v>1.22</v>
      </c>
    </row>
    <row r="168" spans="16:18" x14ac:dyDescent="0.5">
      <c r="P168" s="28">
        <v>1.677</v>
      </c>
      <c r="Q168" s="28">
        <v>0.499</v>
      </c>
      <c r="R168" s="28">
        <v>1.2350000000000001</v>
      </c>
    </row>
    <row r="169" spans="16:18" x14ac:dyDescent="0.5">
      <c r="P169" s="28">
        <v>1.7150000000000001</v>
      </c>
      <c r="Q169" s="28">
        <v>0.49</v>
      </c>
      <c r="R169" s="28">
        <v>1.252</v>
      </c>
    </row>
    <row r="170" spans="16:18" x14ac:dyDescent="0.5">
      <c r="P170" s="28">
        <v>1.724</v>
      </c>
      <c r="Q170" s="28">
        <v>0.498</v>
      </c>
      <c r="R170" s="28">
        <v>1.32</v>
      </c>
    </row>
    <row r="171" spans="16:18" x14ac:dyDescent="0.5">
      <c r="P171" s="28">
        <v>1.6870000000000001</v>
      </c>
      <c r="Q171" s="28">
        <v>0.48</v>
      </c>
      <c r="R171" s="28">
        <v>1.28</v>
      </c>
    </row>
    <row r="172" spans="16:18" x14ac:dyDescent="0.5">
      <c r="P172" s="28">
        <v>1.752</v>
      </c>
      <c r="Q172" s="28">
        <v>0.49</v>
      </c>
      <c r="R172" s="28">
        <v>1.29</v>
      </c>
    </row>
    <row r="173" spans="16:18" x14ac:dyDescent="0.5">
      <c r="P173" s="28">
        <v>1.77</v>
      </c>
      <c r="Q173" s="28">
        <v>0.52</v>
      </c>
      <c r="R173" s="28">
        <v>1.2450000000000001</v>
      </c>
    </row>
    <row r="174" spans="16:18" x14ac:dyDescent="0.5">
      <c r="P174" s="28">
        <v>1.7609999999999999</v>
      </c>
      <c r="Q174" s="28">
        <v>0.51</v>
      </c>
      <c r="R174" s="28">
        <v>1.2350000000000001</v>
      </c>
    </row>
    <row r="175" spans="16:18" x14ac:dyDescent="0.5">
      <c r="P175" s="28">
        <v>1.7150000000000001</v>
      </c>
      <c r="Q175" s="28">
        <v>0.52800000000000002</v>
      </c>
      <c r="R175" s="28">
        <v>1.25</v>
      </c>
    </row>
    <row r="176" spans="16:18" x14ac:dyDescent="0.5">
      <c r="P176" s="28">
        <v>1.7150000000000001</v>
      </c>
      <c r="Q176" s="28">
        <v>0.53600000000000003</v>
      </c>
      <c r="R176" s="28">
        <v>1.26</v>
      </c>
    </row>
    <row r="177" spans="16:18" x14ac:dyDescent="0.5">
      <c r="P177" s="28">
        <v>1.7649999999999999</v>
      </c>
      <c r="Q177" s="28">
        <v>0.53600000000000003</v>
      </c>
      <c r="R177" s="28">
        <v>1.27</v>
      </c>
    </row>
    <row r="178" spans="16:18" x14ac:dyDescent="0.5">
      <c r="P178" s="28">
        <v>1.752</v>
      </c>
      <c r="Q178" s="28">
        <v>0.55000000000000004</v>
      </c>
      <c r="R178" s="28">
        <v>1.3089999999999999</v>
      </c>
    </row>
    <row r="179" spans="16:18" x14ac:dyDescent="0.5">
      <c r="P179" s="28">
        <v>1.742</v>
      </c>
      <c r="Q179" s="28">
        <v>0.49</v>
      </c>
      <c r="R179" s="28">
        <v>1.335</v>
      </c>
    </row>
    <row r="180" spans="16:18" x14ac:dyDescent="0.5">
      <c r="P180" s="28">
        <v>1.677</v>
      </c>
      <c r="Q180" s="28">
        <v>0.48699999999999999</v>
      </c>
      <c r="R180" s="28">
        <v>1.403</v>
      </c>
    </row>
    <row r="181" spans="16:18" x14ac:dyDescent="0.5">
      <c r="P181" s="28">
        <v>1.6910000000000001</v>
      </c>
      <c r="Q181" s="28">
        <v>0.49399999999999999</v>
      </c>
      <c r="R181" s="28">
        <v>1.482</v>
      </c>
    </row>
    <row r="182" spans="16:18" x14ac:dyDescent="0.5">
      <c r="P182" s="28">
        <v>1.6819999999999999</v>
      </c>
      <c r="Q182" s="28">
        <v>0.495</v>
      </c>
      <c r="R182" s="28">
        <v>1.5349999999999999</v>
      </c>
    </row>
    <row r="183" spans="16:18" x14ac:dyDescent="0.5">
      <c r="P183" s="28">
        <v>1.6910000000000001</v>
      </c>
      <c r="Q183" s="28">
        <v>0.49199999999999999</v>
      </c>
      <c r="R183" s="28">
        <v>1.5449999999999999</v>
      </c>
    </row>
    <row r="184" spans="16:18" x14ac:dyDescent="0.5">
      <c r="P184" s="28">
        <v>1.659</v>
      </c>
      <c r="Q184" s="28">
        <v>0.48</v>
      </c>
      <c r="R184" s="28">
        <v>1.5620000000000001</v>
      </c>
    </row>
    <row r="185" spans="16:18" x14ac:dyDescent="0.5">
      <c r="P185" s="28">
        <v>1.659</v>
      </c>
      <c r="Q185" s="28">
        <v>0.47899999999999998</v>
      </c>
      <c r="R185" s="28">
        <v>1.5109999999999999</v>
      </c>
    </row>
    <row r="186" spans="16:18" x14ac:dyDescent="0.5">
      <c r="P186" s="28">
        <v>1.677</v>
      </c>
      <c r="Q186" s="28">
        <v>0.48499999999999999</v>
      </c>
      <c r="R186" s="28">
        <v>1.57</v>
      </c>
    </row>
    <row r="187" spans="16:18" x14ac:dyDescent="0.5">
      <c r="P187" s="28">
        <v>1.6819999999999999</v>
      </c>
      <c r="Q187" s="28">
        <v>0.48499999999999999</v>
      </c>
      <c r="R187" s="28">
        <v>1.5</v>
      </c>
    </row>
    <row r="188" spans="16:18" x14ac:dyDescent="0.5">
      <c r="P188" s="28">
        <v>1.696</v>
      </c>
      <c r="Q188" s="28">
        <v>0.498</v>
      </c>
      <c r="R188" s="28">
        <v>1.5529999999999999</v>
      </c>
    </row>
    <row r="189" spans="16:18" x14ac:dyDescent="0.5">
      <c r="P189" s="28">
        <v>1.6910000000000001</v>
      </c>
      <c r="Q189" s="28">
        <v>0.498</v>
      </c>
      <c r="R189" s="28">
        <v>1.62</v>
      </c>
    </row>
    <row r="190" spans="16:18" x14ac:dyDescent="0.5">
      <c r="P190" s="28">
        <v>1.7050000000000001</v>
      </c>
      <c r="Q190" s="28">
        <v>0.504</v>
      </c>
      <c r="R190" s="28">
        <v>1.665</v>
      </c>
    </row>
    <row r="191" spans="16:18" x14ac:dyDescent="0.5">
      <c r="P191" s="28">
        <v>1.7150000000000001</v>
      </c>
      <c r="Q191" s="28">
        <v>0.496</v>
      </c>
      <c r="R191" s="28">
        <v>1.7130000000000001</v>
      </c>
    </row>
    <row r="192" spans="16:18" x14ac:dyDescent="0.5">
      <c r="P192" s="28">
        <v>1.738</v>
      </c>
      <c r="Q192" s="28">
        <v>0.49</v>
      </c>
      <c r="R192" s="28">
        <v>1.69</v>
      </c>
    </row>
    <row r="193" spans="16:18" x14ac:dyDescent="0.5">
      <c r="P193" s="28">
        <v>1.738</v>
      </c>
      <c r="Q193" s="28">
        <v>0.49</v>
      </c>
      <c r="R193" s="28">
        <v>1.718</v>
      </c>
    </row>
    <row r="194" spans="16:18" x14ac:dyDescent="0.5">
      <c r="P194" s="28">
        <v>1.742</v>
      </c>
      <c r="Q194" s="28">
        <v>0.49</v>
      </c>
      <c r="R194" s="28">
        <v>1.66</v>
      </c>
    </row>
    <row r="195" spans="16:18" x14ac:dyDescent="0.5">
      <c r="P195" s="28">
        <v>1.752</v>
      </c>
      <c r="Q195" s="28">
        <v>0.499</v>
      </c>
      <c r="R195" s="28">
        <v>1.649</v>
      </c>
    </row>
    <row r="196" spans="16:18" x14ac:dyDescent="0.5">
      <c r="P196" s="28">
        <v>1.752</v>
      </c>
      <c r="Q196" s="28">
        <v>0.48899999999999999</v>
      </c>
      <c r="R196" s="28">
        <v>1.5509999999999999</v>
      </c>
    </row>
    <row r="197" spans="16:18" x14ac:dyDescent="0.5">
      <c r="P197" s="28">
        <v>1.752</v>
      </c>
      <c r="Q197" s="28">
        <v>0.47499999999999998</v>
      </c>
      <c r="R197" s="28">
        <v>1.4119999999999999</v>
      </c>
    </row>
    <row r="198" spans="16:18" x14ac:dyDescent="0.5">
      <c r="P198" s="28">
        <v>1.742</v>
      </c>
      <c r="Q198" s="28">
        <v>0.48799999999999999</v>
      </c>
      <c r="R198" s="28">
        <v>1.4510000000000001</v>
      </c>
    </row>
    <row r="199" spans="16:18" x14ac:dyDescent="0.5">
      <c r="P199" s="28">
        <v>1.7010000000000001</v>
      </c>
      <c r="Q199" s="28">
        <v>0.47799999999999998</v>
      </c>
      <c r="R199" s="28">
        <v>1.44</v>
      </c>
    </row>
    <row r="200" spans="16:18" x14ac:dyDescent="0.5">
      <c r="P200" s="28">
        <v>1.6870000000000001</v>
      </c>
      <c r="Q200" s="28">
        <v>0.47599999999999998</v>
      </c>
      <c r="R200" s="28">
        <v>1.5209999999999999</v>
      </c>
    </row>
    <row r="201" spans="16:18" x14ac:dyDescent="0.5">
      <c r="P201" s="28">
        <v>1.7190000000000001</v>
      </c>
      <c r="Q201" s="28">
        <v>0.47399999999999998</v>
      </c>
      <c r="R201" s="28">
        <v>1.57</v>
      </c>
    </row>
    <row r="202" spans="16:18" x14ac:dyDescent="0.5">
      <c r="P202" s="28">
        <v>1.742</v>
      </c>
      <c r="Q202" s="28">
        <v>0.48399999999999999</v>
      </c>
      <c r="R202" s="28">
        <v>1.522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Ελάχιστη Διακύμανση</vt:lpstr>
      <vt:lpstr>Μέγιστη Απόδοση</vt:lpstr>
      <vt:lpstr>Μέγιστη Διαφορά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Nikos Halidias</cp:lastModifiedBy>
  <dcterms:created xsi:type="dcterms:W3CDTF">2021-03-21T14:38:06Z</dcterms:created>
  <dcterms:modified xsi:type="dcterms:W3CDTF">2022-03-31T12:56:11Z</dcterms:modified>
</cp:coreProperties>
</file>